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11"/>
  <workbookPr defaultThemeVersion="124226"/>
  <xr:revisionPtr revIDLastSave="198" documentId="11_E6D3BA493C0CE770363BFFD0AE9C1751614F9EB8" xr6:coauthVersionLast="47" xr6:coauthVersionMax="47" xr10:uidLastSave="{8ED598D8-6DF0-4422-9985-4CC18D2EACD4}"/>
  <bookViews>
    <workbookView xWindow="-120" yWindow="-120" windowWidth="19440" windowHeight="11760" tabRatio="801" firstSheet="4" activeTab="5" xr2:uid="{00000000-000D-0000-FFFF-FFFF00000000}"/>
  </bookViews>
  <sheets>
    <sheet name="EscalaReferência" sheetId="21" r:id="rId1"/>
    <sheet name="Profs Condições Especiais" sheetId="20" r:id="rId2"/>
    <sheet name="Profs Contratados" sheetId="19" r:id="rId3"/>
    <sheet name="Profs Quadro Sem Aulas Obser" sheetId="18" r:id="rId4"/>
    <sheet name="Proposta de Classificação, suje" sheetId="15" r:id="rId5"/>
    <sheet name="Profs Ponderação Curricular" sheetId="22" r:id="rId6"/>
  </sheets>
  <definedNames>
    <definedName name="_xlnm.Print_Area" localSheetId="1">'Profs Condições Especiais'!$B$1:$X$49</definedName>
    <definedName name="_xlnm.Print_Area" localSheetId="2">'Profs Contratados'!$B$1:$X$61</definedName>
    <definedName name="_xlnm.Print_Area" localSheetId="5">'Profs Ponderação Curricular'!$B$1:$X$37</definedName>
    <definedName name="_xlnm.Print_Area" localSheetId="3">'Profs Quadro Sem Aulas Obser'!$B$1:$X$65</definedName>
    <definedName name="_xlnm.Print_Area" localSheetId="4">'Proposta de Classificação, suje'!$B$1:$X$66</definedName>
    <definedName name="nomeavaliado" localSheetId="1">'Profs Condições Especiais'!#REF!</definedName>
    <definedName name="nomeavaliado" localSheetId="2">'Profs Contratados'!#REF!</definedName>
    <definedName name="nomeavaliado" localSheetId="5">'Profs Ponderação Curricular'!#REF!</definedName>
    <definedName name="nomeavaliado" localSheetId="3">'Profs Quadro Sem Aulas Obser'!#REF!</definedName>
    <definedName name="nomeavaliado">'Proposta de Classificação, suje'!#REF!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6" i="15" l="1"/>
  <c r="X55" i="18"/>
  <c r="X39" i="20"/>
  <c r="U58" i="19"/>
  <c r="X38" i="20"/>
  <c r="W31" i="22" l="1"/>
  <c r="U33" i="22" s="1"/>
  <c r="U34" i="22" s="1"/>
  <c r="U31" i="22"/>
  <c r="C19" i="21"/>
  <c r="C20" i="21" l="1"/>
  <c r="W35" i="20" l="1"/>
  <c r="W31" i="20"/>
  <c r="W27" i="20"/>
  <c r="W51" i="19"/>
  <c r="W47" i="19"/>
  <c r="W43" i="19"/>
  <c r="X37" i="19"/>
  <c r="X34" i="19"/>
  <c r="X28" i="19"/>
  <c r="X26" i="19" l="1"/>
  <c r="X43" i="19"/>
  <c r="X42" i="19" s="1"/>
  <c r="X27" i="20"/>
  <c r="X26" i="20" s="1"/>
  <c r="U45" i="20" s="1"/>
  <c r="U46" i="20" s="1"/>
  <c r="X37" i="18"/>
  <c r="X34" i="18"/>
  <c r="X28" i="18"/>
  <c r="X54" i="18"/>
  <c r="W51" i="18"/>
  <c r="W47" i="18"/>
  <c r="W43" i="18"/>
  <c r="U57" i="19" l="1"/>
  <c r="U55" i="19"/>
  <c r="X43" i="18"/>
  <c r="X42" i="18" s="1"/>
  <c r="X26" i="18"/>
  <c r="U61" i="18" s="1"/>
  <c r="U43" i="20"/>
  <c r="X28" i="15"/>
  <c r="X37" i="15"/>
  <c r="W52" i="15"/>
  <c r="W48" i="15"/>
  <c r="W44" i="15"/>
  <c r="U62" i="18" l="1"/>
  <c r="U59" i="18"/>
  <c r="X44" i="15"/>
  <c r="X55" i="15"/>
  <c r="X34" i="15"/>
  <c r="X26" i="15" s="1"/>
  <c r="X43" i="15" l="1"/>
  <c r="U60" i="15" s="1"/>
  <c r="U62" i="15" l="1"/>
  <c r="U63" i="15" s="1"/>
</calcChain>
</file>

<file path=xl/sharedStrings.xml><?xml version="1.0" encoding="utf-8"?>
<sst xmlns="http://schemas.openxmlformats.org/spreadsheetml/2006/main" count="473" uniqueCount="137">
  <si>
    <t>NOTAS:</t>
  </si>
  <si>
    <t xml:space="preserve">DAS CINCO FICHAS DE REGISTO AVALIAÇÃO DO DESEMPENHO DOCENTE, </t>
  </si>
  <si>
    <r>
      <rPr>
        <b/>
        <sz val="9"/>
        <color rgb="FF000000"/>
        <rFont val="Arial"/>
      </rPr>
      <t xml:space="preserve">cada </t>
    </r>
    <r>
      <rPr>
        <b/>
        <u/>
        <sz val="9"/>
        <color rgb="FF000000"/>
        <rFont val="Arial"/>
      </rPr>
      <t>Avaliador</t>
    </r>
    <r>
      <rPr>
        <b/>
        <sz val="9"/>
        <color rgb="FF000000"/>
        <rFont val="Arial"/>
      </rPr>
      <t xml:space="preserve"> preenche apenas </t>
    </r>
    <r>
      <rPr>
        <b/>
        <u/>
        <sz val="9"/>
        <color rgb="FF000000"/>
        <rFont val="Arial"/>
      </rPr>
      <t>uma</t>
    </r>
    <r>
      <rPr>
        <b/>
        <sz val="9"/>
        <color rgb="FF000000"/>
        <rFont val="Arial"/>
      </rPr>
      <t xml:space="preserve"> ficha, a ficha que corresponda à situação do </t>
    </r>
    <r>
      <rPr>
        <b/>
        <u/>
        <sz val="9"/>
        <color rgb="FF000000"/>
        <rFont val="Arial"/>
      </rPr>
      <t>Avaliado</t>
    </r>
  </si>
  <si>
    <t>Profs Condições Especiais-Contratados-Quadro Sem Aulas Observadas e Quadro Com Aulas Observadas</t>
  </si>
  <si>
    <t>Preencher apenas os campos não protegidos, os cálculos são feitos automáticamente*</t>
  </si>
  <si>
    <t xml:space="preserve">Escala de referência </t>
  </si>
  <si>
    <t>Correspondência das classificações qualitativas, a cada uma das menções  quantitativas: Excelente - 10 a 9 valores; Muito Bom - 8,9 a 8 valores; Bom - 7,9 a 6,5 valores; Regular - 6,4 a 5 valores e Insuficiente 4,9 a 1 valor.</t>
  </si>
  <si>
    <t>O docente demonstra falhas graves nos aspetos fundamentais do desempenho neste parâmetro ou apenas os demonstra de forma inconsistente</t>
  </si>
  <si>
    <t>1,0 a 4,9 Insuficiente</t>
  </si>
  <si>
    <t>O docente cumpre genericamente os aspetos fundamentais do desempenho neste parâmetro mas com algumas insuficiências ou lacunas</t>
  </si>
  <si>
    <t>5,0 a 6,4 Regular</t>
  </si>
  <si>
    <t>O desempenho docente satisfaz globalmente o indicador da competência neste parâmetro</t>
  </si>
  <si>
    <t>6,5 a 7,9 Bom</t>
  </si>
  <si>
    <t xml:space="preserve">O desempenho docente corresponde sempre ao indicador da competência no parâmetro e revela elevada e consistente qualidade </t>
  </si>
  <si>
    <t>8,0 a 8,9 Mt Bom</t>
  </si>
  <si>
    <t>O desempenho docente corresponde plenamente ao indicador da competência no parâmetro e revela elevada e consistente qualidade constituindo-se uma referência no grupo/escola/comunidade</t>
  </si>
  <si>
    <t>9,0 a 10 Excelente</t>
  </si>
  <si>
    <t>Classificação quantitativa (Introduzir valor nesta célula &gt;&gt;)</t>
  </si>
  <si>
    <t>Valor arredondado às milésimas</t>
  </si>
  <si>
    <t>Classificação qualitativa</t>
  </si>
  <si>
    <t>*se detetar algum erro de cálculo, por favor avise a SADD</t>
  </si>
  <si>
    <t>FICHA DE REGISTO AVALIAÇÃO DO DESEMPENHO DOCENTE</t>
  </si>
  <si>
    <t xml:space="preserve">PRÉ-ESCOLAR, 1º, 2º E 3º CICLOS E SECUNDÁRIO-PROFESSORES DOS QUADROS (Condições Especiais) </t>
  </si>
  <si>
    <t>QUADRO A - Identificação do Avaliado</t>
  </si>
  <si>
    <t>Nome:</t>
  </si>
  <si>
    <t>NIF:</t>
  </si>
  <si>
    <t>À classificação quantitativa de cada uma das menções qualitativas correspondem os seguintes pontos: Excelente - 10-9 valores; Muito Bom -8,9-8 valores; Bom - 7,9- 6,5 valores; Regular -6,4-5,0 valores; Insuficiente - 4,9 - 0 valores.</t>
  </si>
  <si>
    <t>Departamento Curricular:</t>
  </si>
  <si>
    <t xml:space="preserve">Grupo de Recrutamento: </t>
  </si>
  <si>
    <t>QUADRO B - Identificação do Avaliador</t>
  </si>
  <si>
    <t>Condição de Avaliador:</t>
  </si>
  <si>
    <t>Avaliador interno:</t>
  </si>
  <si>
    <t xml:space="preserve"> Coordenador de Departamento:</t>
  </si>
  <si>
    <t xml:space="preserve"> Diretor:</t>
  </si>
  <si>
    <t>X</t>
  </si>
  <si>
    <t xml:space="preserve"> </t>
  </si>
  <si>
    <t xml:space="preserve">QUADRO C - Condições de Avaliação  </t>
  </si>
  <si>
    <t>Período de avaliação:</t>
  </si>
  <si>
    <t>de</t>
  </si>
  <si>
    <t>a</t>
  </si>
  <si>
    <t>Componente letiva:</t>
  </si>
  <si>
    <t>Sim</t>
  </si>
  <si>
    <t>Não</t>
  </si>
  <si>
    <t>Instituição onde exerceu funções:</t>
  </si>
  <si>
    <t>Escola Secundária da Sé - Guarda</t>
  </si>
  <si>
    <t>Função exercida:</t>
  </si>
  <si>
    <t>B</t>
  </si>
  <si>
    <t>PARTICIPAÇÃO NA ESCOLA E RELAÇÃO COM A COMUNIDADE EDUCATIVA</t>
  </si>
  <si>
    <t>B1</t>
  </si>
  <si>
    <t>Participação na conceção, desenvolvimento e avaliação dos documentos institucionais orientadores da vida da escola</t>
  </si>
  <si>
    <t>B1.1</t>
  </si>
  <si>
    <t>Contribui para a eficácia das estruturas de coordenação educativa e supervisão pedagógica, nos órgãos de administração e gestão e noutras estruturas em que participa.</t>
  </si>
  <si>
    <t>B1.2</t>
  </si>
  <si>
    <t>Participa na conceção e uso de dispositivos de avaliação da escola.</t>
  </si>
  <si>
    <t>B1.3</t>
  </si>
  <si>
    <t>Envolve-se em ações que visam a participação de pais e encarregados de educação e/ou outras entidades.</t>
  </si>
  <si>
    <t>B2</t>
  </si>
  <si>
    <t>Participação nas estruturas de coordenação educativa e supervisão e nos órgãos de administração e gestão</t>
  </si>
  <si>
    <t>B2.1</t>
  </si>
  <si>
    <t>Participa em projetos de trabalho colaborativo na escola.</t>
  </si>
  <si>
    <t>B2.2</t>
  </si>
  <si>
    <t>Apresenta propostas que contribuem para a melhoria do desempenho da escola.</t>
  </si>
  <si>
    <t>B2.3</t>
  </si>
  <si>
    <t>Contribui para a eficácia das estruturas de coordenação educativa e supervisão pedagógica e nos órgãos de administração.</t>
  </si>
  <si>
    <t>B3</t>
  </si>
  <si>
    <t>Dinamização de projetos e atividades da escola que visam o desenvolvimento da comunidade</t>
  </si>
  <si>
    <t>B3.1</t>
  </si>
  <si>
    <t>Envolve-se em projetos e atividades da escola que visam o desenvolvimento da comunidade.</t>
  </si>
  <si>
    <t>B3.2</t>
  </si>
  <si>
    <t>C</t>
  </si>
  <si>
    <t>FORMAÇÃO CONTÍNUA E DESENVOLVIMENTO PROFISSIONAL</t>
  </si>
  <si>
    <t>C1</t>
  </si>
  <si>
    <t xml:space="preserve">Participa em ações de formação e em processos de atualização do conhecimento profissional. </t>
  </si>
  <si>
    <t>C2</t>
  </si>
  <si>
    <t>Frequenta outras atividades de formação acreditadas e/ou não acreditada relevantes para a valorização profissional do avaliado.</t>
  </si>
  <si>
    <t>C3</t>
  </si>
  <si>
    <t>Desenvolve estratégias de formação, através do trabalho colaborativo com os pares/orgãos da escola.</t>
  </si>
  <si>
    <t>Classificação final proposta (0,60xA+0,20xB+0,20xC)</t>
  </si>
  <si>
    <t xml:space="preserve">Avaliação Final </t>
  </si>
  <si>
    <t>Pontuação Final:</t>
  </si>
  <si>
    <t>Proposta de Classificação, sujeita a harmonização:</t>
  </si>
  <si>
    <t>Data:</t>
  </si>
  <si>
    <t>____/ ____/ 2026</t>
  </si>
  <si>
    <t>O Avaliador:</t>
  </si>
  <si>
    <t>O Avaliado:</t>
  </si>
  <si>
    <t>PRÉ-ESCOLAR, 1º, 2º E 3º CICLOS E SECUNDÁRIO-PROFESSORES CONTRATADOS</t>
  </si>
  <si>
    <t>Docente</t>
  </si>
  <si>
    <t>A</t>
  </si>
  <si>
    <t>DIMENSÃO CIENTIFICA E PEDAGÓGICA</t>
  </si>
  <si>
    <t>A1</t>
  </si>
  <si>
    <t>Preparação e organização das atividades letivas</t>
  </si>
  <si>
    <t>A1.1</t>
  </si>
  <si>
    <t>Demonstra conhecimento científico, pedagógico e didático inerente à disciplina ou área curricular.</t>
  </si>
  <si>
    <t>A1.2</t>
  </si>
  <si>
    <t xml:space="preserve">Planifica o ensino de acordo com as finalidades e as aprendizagens previstas no currículo/orientações curriculares e rentabiliza os meios e recursos. </t>
  </si>
  <si>
    <t>A1.3</t>
  </si>
  <si>
    <t>Integra a sua planificação no quadro dos vários níveis e âmbitos da   decisão   curricular,   tendo   em conta a articulação vertical e horizontal, em conjunto com os pares.</t>
  </si>
  <si>
    <t>A1.4</t>
  </si>
  <si>
    <t>Concebe e planifica estratégias adequadas aos diferentes alunos e contextos.</t>
  </si>
  <si>
    <t>A1.5</t>
  </si>
  <si>
    <t>Planifica de forma integrada e coerente os vários tipos de avaliação.</t>
  </si>
  <si>
    <t>A2</t>
  </si>
  <si>
    <t>Relação pedagógica com os alunos</t>
  </si>
  <si>
    <t>A2.1</t>
  </si>
  <si>
    <t>Promove e gere processos de comunicação e interação entre os alunos.</t>
  </si>
  <si>
    <t>A2.2</t>
  </si>
  <si>
    <t>Promove o respeito pelas regras de convivência e cidadania.</t>
  </si>
  <si>
    <t>A3</t>
  </si>
  <si>
    <t>Processo de avaliação das aprendizagens dos alunos</t>
  </si>
  <si>
    <t>A3.1</t>
  </si>
  <si>
    <t>Demonstra conhecimento científico, pedagógico e didático inerente à disciplina/área curricular.</t>
  </si>
  <si>
    <t>A3.2</t>
  </si>
  <si>
    <t>Desenvolve atividades de avaliação das aprendizagens para efeitos de diagnóstico, regulação do processo de ensino e avaliação e certificação de resultados.</t>
  </si>
  <si>
    <t>A3.3</t>
  </si>
  <si>
    <t>Promove processos de autorregulação nos alunos que lhes permitam apreciar e melhorar os seus desempenhos.</t>
  </si>
  <si>
    <t>A3.4</t>
  </si>
  <si>
    <t>Aplica instrumentos adequados à monitorização da sua atividade.</t>
  </si>
  <si>
    <t>A3.5</t>
  </si>
  <si>
    <t>Reorienta a planificação e o desenvolvimento do ensino de acordo com a apreciação realizada.</t>
  </si>
  <si>
    <t xml:space="preserve">PRÉ-ESCOLAR, 1º, 2º E 3º CICLOS E SECUNDÁRIO-PROFESSORES DOS QUADROS (Sem Aulas Observadas) </t>
  </si>
  <si>
    <t xml:space="preserve">PRÉ-ESCOLAR, 1º, 2º E 3º CICLOS E SECUNDÁRIO-PROFESSORES DOS QUADROS (Com Aulas Observadas) </t>
  </si>
  <si>
    <t>A4</t>
  </si>
  <si>
    <t>CLASSIFICAÇÃO DA AVALIAÇÃO EXTERNA</t>
  </si>
  <si>
    <t>PRÉ-ESCOLAR, 1º, 2º E 3º CICLOS E SECUNDÁRIO-PROFESSORES DOS QUADROS (Ponderação Curricular)</t>
  </si>
  <si>
    <t>Elementos de Ponderação Curricular</t>
  </si>
  <si>
    <t>%*</t>
  </si>
  <si>
    <t>CL</t>
  </si>
  <si>
    <t>a)</t>
  </si>
  <si>
    <t>Habilitações académicas e profissionais (10%)</t>
  </si>
  <si>
    <t>b)</t>
  </si>
  <si>
    <t>Experiência profissional (40%)</t>
  </si>
  <si>
    <t>c)</t>
  </si>
  <si>
    <t>Valorização curricular (30%)</t>
  </si>
  <si>
    <t>d)</t>
  </si>
  <si>
    <t>Exercício de cargos dirigentes ou outros cargos ou funções de reconhecido interesse público ou relevante interesse social (20%)</t>
  </si>
  <si>
    <t>(*) Na falta de exercício dos cargos e funções referidos na alínea d) do n.º 1 do artigo 3.º, do Despacho Normativo n.º 19/2012 de 17 de agosto, é atribuída ao avaliado 1 ponto nessa componente, com alteração das ponderações previstas no número anterior nos seguintes termos:
a) A ponderação prevista na alínea a) mantém-se;
b) A ponderação prevista na alínea b) aumenta para 45%;
c) A ponderação prevista na alínea c) aumenta para 35%;
d) A ponderação prevista na alínea d) diminui para 10%.</t>
  </si>
  <si>
    <t>____/ ____/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</si>
</sst>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dd/mm/yyyy;@"/>
    <numFmt numFmtId="166" formatCode="0.00000"/>
    <numFmt numFmtId="167" formatCode="0.0000"/>
    <numFmt numFmtId="168" formatCode="0.000"/>
  </numFmts>
  <fonts count="34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4"/>
      <name val="Arial"/>
      <family val="2"/>
    </font>
    <font>
      <sz val="8"/>
      <name val="Calibri"/>
      <family val="2"/>
    </font>
    <font>
      <sz val="8"/>
      <name val="Arial"/>
      <family val="2"/>
    </font>
    <font>
      <b/>
      <sz val="8"/>
      <name val="Book Antiqua"/>
      <family val="1"/>
    </font>
    <font>
      <b/>
      <sz val="8"/>
      <name val="Arial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6"/>
      <name val="Calibri"/>
      <family val="2"/>
      <scheme val="minor"/>
    </font>
    <font>
      <sz val="16"/>
      <color theme="0"/>
      <name val="Calibri"/>
      <family val="2"/>
    </font>
    <font>
      <sz val="9"/>
      <name val="Calibri"/>
      <family val="2"/>
      <scheme val="minor"/>
    </font>
    <font>
      <sz val="6"/>
      <name val="Calibri"/>
      <family val="2"/>
      <scheme val="minor"/>
    </font>
    <font>
      <sz val="7"/>
      <name val="Calibri"/>
      <family val="2"/>
      <scheme val="minor"/>
    </font>
    <font>
      <sz val="16"/>
      <name val="Calibri"/>
      <family val="2"/>
    </font>
    <font>
      <sz val="12"/>
      <name val="Arial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</font>
    <font>
      <b/>
      <sz val="9"/>
      <color rgb="FF000000"/>
      <name val="Arial"/>
    </font>
    <font>
      <b/>
      <u/>
      <sz val="9"/>
      <color rgb="FF000000"/>
      <name val="Arial"/>
    </font>
  </fonts>
  <fills count="2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9" fontId="31" fillId="0" borderId="0" applyFont="0" applyFill="0" applyBorder="0" applyAlignment="0" applyProtection="0"/>
  </cellStyleXfs>
  <cellXfs count="326">
    <xf numFmtId="0" fontId="0" fillId="0" borderId="0" xfId="0"/>
    <xf numFmtId="0" fontId="10" fillId="0" borderId="0" xfId="0" applyFont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0" fillId="0" borderId="6" xfId="0" applyFont="1" applyBorder="1"/>
    <xf numFmtId="0" fontId="9" fillId="0" borderId="4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49" fontId="22" fillId="0" borderId="0" xfId="0" applyNumberFormat="1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/>
    <xf numFmtId="0" fontId="10" fillId="0" borderId="0" xfId="0" applyFont="1"/>
    <xf numFmtId="0" fontId="10" fillId="0" borderId="4" xfId="0" applyFont="1" applyBorder="1" applyAlignment="1">
      <alignment horizontal="right" vertical="center"/>
    </xf>
    <xf numFmtId="0" fontId="10" fillId="0" borderId="16" xfId="0" applyFont="1" applyBorder="1" applyAlignment="1">
      <alignment horizontal="right" vertical="center"/>
    </xf>
    <xf numFmtId="0" fontId="23" fillId="0" borderId="5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2" borderId="4" xfId="0" applyFont="1" applyFill="1" applyBorder="1" applyAlignment="1">
      <alignment vertical="center" wrapText="1"/>
    </xf>
    <xf numFmtId="0" fontId="0" fillId="0" borderId="4" xfId="0" applyBorder="1"/>
    <xf numFmtId="0" fontId="5" fillId="0" borderId="4" xfId="0" applyFont="1" applyBorder="1" applyAlignment="1">
      <alignment horizontal="left" vertical="center" wrapText="1"/>
    </xf>
    <xf numFmtId="0" fontId="6" fillId="0" borderId="0" xfId="0" applyFont="1"/>
    <xf numFmtId="0" fontId="6" fillId="0" borderId="4" xfId="0" applyFont="1" applyBorder="1" applyAlignment="1">
      <alignment horizontal="left"/>
    </xf>
    <xf numFmtId="0" fontId="5" fillId="8" borderId="4" xfId="0" applyFont="1" applyFill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4" fillId="0" borderId="6" xfId="0" applyFont="1" applyBorder="1"/>
    <xf numFmtId="0" fontId="0" fillId="0" borderId="4" xfId="0" applyBorder="1" applyAlignment="1">
      <alignment horizontal="left"/>
    </xf>
    <xf numFmtId="0" fontId="23" fillId="0" borderId="4" xfId="0" applyFont="1" applyBorder="1" applyAlignment="1">
      <alignment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vertical="center"/>
    </xf>
    <xf numFmtId="0" fontId="5" fillId="9" borderId="4" xfId="0" applyFont="1" applyFill="1" applyBorder="1" applyAlignment="1">
      <alignment horizontal="left" vertical="center" wrapText="1"/>
    </xf>
    <xf numFmtId="0" fontId="23" fillId="0" borderId="5" xfId="0" applyFont="1" applyBorder="1" applyAlignment="1">
      <alignment horizontal="right" vertical="center"/>
    </xf>
    <xf numFmtId="0" fontId="23" fillId="0" borderId="1" xfId="0" applyFont="1" applyBorder="1" applyAlignment="1">
      <alignment horizontal="right" vertical="center"/>
    </xf>
    <xf numFmtId="0" fontId="23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0" fillId="0" borderId="7" xfId="0" applyFont="1" applyBorder="1"/>
    <xf numFmtId="0" fontId="5" fillId="7" borderId="3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left" vertical="center" wrapText="1"/>
    </xf>
    <xf numFmtId="165" fontId="10" fillId="0" borderId="0" xfId="0" applyNumberFormat="1" applyFont="1" applyAlignment="1">
      <alignment vertical="center"/>
    </xf>
    <xf numFmtId="165" fontId="10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horizontal="right" vertical="center"/>
    </xf>
    <xf numFmtId="2" fontId="10" fillId="0" borderId="6" xfId="0" applyNumberFormat="1" applyFont="1" applyBorder="1" applyAlignment="1">
      <alignment vertical="center"/>
    </xf>
    <xf numFmtId="0" fontId="0" fillId="0" borderId="5" xfId="0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vertical="center" wrapText="1"/>
    </xf>
    <xf numFmtId="2" fontId="10" fillId="0" borderId="0" xfId="0" applyNumberFormat="1" applyFont="1" applyAlignment="1">
      <alignment vertical="center"/>
    </xf>
    <xf numFmtId="0" fontId="0" fillId="0" borderId="4" xfId="0" applyBorder="1" applyAlignment="1">
      <alignment horizontal="center"/>
    </xf>
    <xf numFmtId="0" fontId="24" fillId="0" borderId="4" xfId="0" applyFont="1" applyBorder="1" applyAlignment="1">
      <alignment horizontal="right" vertical="center"/>
    </xf>
    <xf numFmtId="0" fontId="9" fillId="0" borderId="5" xfId="0" applyFont="1" applyBorder="1"/>
    <xf numFmtId="0" fontId="23" fillId="0" borderId="1" xfId="0" applyFont="1" applyBorder="1" applyAlignment="1">
      <alignment horizontal="left" vertical="center"/>
    </xf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6" borderId="15" xfId="0" applyFont="1" applyFill="1" applyBorder="1" applyAlignment="1">
      <alignment horizontal="center" vertical="center"/>
    </xf>
    <xf numFmtId="2" fontId="14" fillId="2" borderId="17" xfId="0" applyNumberFormat="1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164" fontId="14" fillId="4" borderId="21" xfId="0" applyNumberFormat="1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164" fontId="14" fillId="4" borderId="8" xfId="0" applyNumberFormat="1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6" fillId="0" borderId="0" xfId="0" applyFont="1"/>
    <xf numFmtId="0" fontId="16" fillId="4" borderId="3" xfId="0" applyFont="1" applyFill="1" applyBorder="1" applyAlignment="1">
      <alignment horizontal="center"/>
    </xf>
    <xf numFmtId="166" fontId="16" fillId="0" borderId="0" xfId="0" applyNumberFormat="1" applyFont="1"/>
    <xf numFmtId="0" fontId="3" fillId="0" borderId="0" xfId="0" applyFont="1"/>
    <xf numFmtId="0" fontId="16" fillId="4" borderId="5" xfId="0" applyFont="1" applyFill="1" applyBorder="1" applyAlignment="1">
      <alignment horizontal="center"/>
    </xf>
    <xf numFmtId="0" fontId="13" fillId="0" borderId="0" xfId="0" applyFont="1" applyAlignment="1">
      <alignment horizontal="right"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164" fontId="18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15" fillId="0" borderId="9" xfId="0" applyFont="1" applyBorder="1" applyAlignment="1">
      <alignment vertical="center"/>
    </xf>
    <xf numFmtId="0" fontId="14" fillId="0" borderId="9" xfId="0" applyFont="1" applyBorder="1" applyAlignment="1">
      <alignment horizontal="center"/>
    </xf>
    <xf numFmtId="0" fontId="14" fillId="4" borderId="36" xfId="0" applyFont="1" applyFill="1" applyBorder="1" applyAlignment="1">
      <alignment horizontal="center" vertical="center"/>
    </xf>
    <xf numFmtId="0" fontId="13" fillId="6" borderId="38" xfId="0" applyFont="1" applyFill="1" applyBorder="1" applyAlignment="1">
      <alignment horizontal="center" vertical="center"/>
    </xf>
    <xf numFmtId="2" fontId="14" fillId="2" borderId="40" xfId="0" applyNumberFormat="1" applyFont="1" applyFill="1" applyBorder="1" applyAlignment="1">
      <alignment horizontal="center" vertical="center" wrapText="1"/>
    </xf>
    <xf numFmtId="0" fontId="14" fillId="10" borderId="44" xfId="0" applyFont="1" applyFill="1" applyBorder="1" applyAlignment="1">
      <alignment horizontal="center" vertical="center"/>
    </xf>
    <xf numFmtId="0" fontId="14" fillId="13" borderId="8" xfId="0" applyFont="1" applyFill="1" applyBorder="1" applyAlignment="1" applyProtection="1">
      <alignment vertical="center"/>
      <protection locked="0"/>
    </xf>
    <xf numFmtId="0" fontId="14" fillId="13" borderId="8" xfId="0" applyFont="1" applyFill="1" applyBorder="1" applyAlignment="1" applyProtection="1">
      <alignment horizontal="center" vertical="center"/>
      <protection locked="0"/>
    </xf>
    <xf numFmtId="0" fontId="14" fillId="13" borderId="8" xfId="0" applyFont="1" applyFill="1" applyBorder="1" applyAlignment="1" applyProtection="1">
      <alignment horizontal="center"/>
      <protection locked="0"/>
    </xf>
    <xf numFmtId="0" fontId="14" fillId="13" borderId="20" xfId="0" applyFont="1" applyFill="1" applyBorder="1" applyAlignment="1" applyProtection="1">
      <alignment horizontal="center" vertical="center"/>
      <protection locked="0"/>
    </xf>
    <xf numFmtId="0" fontId="14" fillId="13" borderId="21" xfId="0" applyFont="1" applyFill="1" applyBorder="1" applyAlignment="1" applyProtection="1">
      <alignment horizontal="center" vertical="center"/>
      <protection locked="0"/>
    </xf>
    <xf numFmtId="164" fontId="14" fillId="4" borderId="47" xfId="0" applyNumberFormat="1" applyFont="1" applyFill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13" borderId="49" xfId="0" applyFont="1" applyFill="1" applyBorder="1" applyAlignment="1" applyProtection="1">
      <alignment horizontal="center" vertical="center"/>
      <protection locked="0"/>
    </xf>
    <xf numFmtId="0" fontId="14" fillId="0" borderId="38" xfId="0" applyFont="1" applyBorder="1" applyAlignment="1">
      <alignment horizontal="center" vertical="center"/>
    </xf>
    <xf numFmtId="0" fontId="14" fillId="13" borderId="51" xfId="0" applyFont="1" applyFill="1" applyBorder="1" applyAlignment="1" applyProtection="1">
      <alignment horizontal="center" vertical="center"/>
      <protection locked="0"/>
    </xf>
    <xf numFmtId="167" fontId="16" fillId="0" borderId="0" xfId="0" applyNumberFormat="1" applyFont="1"/>
    <xf numFmtId="167" fontId="3" fillId="0" borderId="0" xfId="0" applyNumberFormat="1" applyFont="1"/>
    <xf numFmtId="0" fontId="26" fillId="0" borderId="0" xfId="0" applyFont="1"/>
    <xf numFmtId="0" fontId="26" fillId="0" borderId="0" xfId="0" applyFont="1" applyAlignment="1">
      <alignment vertical="center"/>
    </xf>
    <xf numFmtId="0" fontId="27" fillId="5" borderId="10" xfId="0" applyFont="1" applyFill="1" applyBorder="1" applyAlignment="1">
      <alignment vertical="center" wrapText="1"/>
    </xf>
    <xf numFmtId="0" fontId="27" fillId="11" borderId="10" xfId="0" applyFont="1" applyFill="1" applyBorder="1" applyAlignment="1">
      <alignment vertical="center" wrapText="1"/>
    </xf>
    <xf numFmtId="0" fontId="27" fillId="8" borderId="13" xfId="0" applyFont="1" applyFill="1" applyBorder="1" applyAlignment="1">
      <alignment horizontal="left" vertical="center" wrapText="1"/>
    </xf>
    <xf numFmtId="0" fontId="27" fillId="9" borderId="44" xfId="0" applyFont="1" applyFill="1" applyBorder="1" applyAlignment="1">
      <alignment horizontal="left" vertical="center" wrapText="1"/>
    </xf>
    <xf numFmtId="0" fontId="27" fillId="17" borderId="10" xfId="0" applyFont="1" applyFill="1" applyBorder="1" applyAlignment="1">
      <alignment vertical="center" wrapText="1"/>
    </xf>
    <xf numFmtId="0" fontId="27" fillId="8" borderId="46" xfId="0" applyFont="1" applyFill="1" applyBorder="1" applyAlignment="1">
      <alignment horizontal="center" vertical="center" wrapText="1"/>
    </xf>
    <xf numFmtId="0" fontId="27" fillId="5" borderId="37" xfId="0" applyFont="1" applyFill="1" applyBorder="1" applyAlignment="1">
      <alignment horizontal="center" vertical="center" wrapText="1"/>
    </xf>
    <xf numFmtId="0" fontId="27" fillId="17" borderId="37" xfId="0" applyFont="1" applyFill="1" applyBorder="1" applyAlignment="1">
      <alignment horizontal="center" vertical="center" wrapText="1"/>
    </xf>
    <xf numFmtId="0" fontId="27" fillId="9" borderId="43" xfId="0" applyFont="1" applyFill="1" applyBorder="1" applyAlignment="1">
      <alignment horizontal="center" vertical="center" wrapText="1"/>
    </xf>
    <xf numFmtId="0" fontId="1" fillId="12" borderId="52" xfId="0" quotePrefix="1" applyFont="1" applyFill="1" applyBorder="1"/>
    <xf numFmtId="0" fontId="1" fillId="0" borderId="10" xfId="0" applyFont="1" applyBorder="1"/>
    <xf numFmtId="0" fontId="1" fillId="12" borderId="34" xfId="0" applyFont="1" applyFill="1" applyBorder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8" fontId="0" fillId="0" borderId="28" xfId="0" applyNumberFormat="1" applyBorder="1"/>
    <xf numFmtId="166" fontId="0" fillId="13" borderId="53" xfId="0" applyNumberFormat="1" applyFill="1" applyBorder="1" applyProtection="1">
      <protection locked="0"/>
    </xf>
    <xf numFmtId="0" fontId="13" fillId="6" borderId="36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28" fillId="15" borderId="37" xfId="0" applyFont="1" applyFill="1" applyBorder="1" applyAlignment="1">
      <alignment horizontal="center" vertical="center" wrapText="1"/>
    </xf>
    <xf numFmtId="0" fontId="1" fillId="0" borderId="53" xfId="0" quotePrefix="1" applyFont="1" applyBorder="1" applyAlignment="1">
      <alignment horizontal="center"/>
    </xf>
    <xf numFmtId="0" fontId="16" fillId="4" borderId="5" xfId="0" applyFont="1" applyFill="1" applyBorder="1" applyAlignment="1">
      <alignment horizontal="left"/>
    </xf>
    <xf numFmtId="0" fontId="14" fillId="13" borderId="24" xfId="0" applyFont="1" applyFill="1" applyBorder="1" applyAlignment="1" applyProtection="1">
      <alignment horizontal="center" vertical="center"/>
      <protection locked="0"/>
    </xf>
    <xf numFmtId="0" fontId="14" fillId="13" borderId="62" xfId="0" applyFont="1" applyFill="1" applyBorder="1" applyAlignment="1" applyProtection="1">
      <alignment horizontal="center" vertical="center"/>
      <protection locked="0"/>
    </xf>
    <xf numFmtId="0" fontId="14" fillId="13" borderId="64" xfId="0" applyFont="1" applyFill="1" applyBorder="1" applyAlignment="1" applyProtection="1">
      <alignment horizontal="center" vertical="center"/>
      <protection locked="0"/>
    </xf>
    <xf numFmtId="0" fontId="14" fillId="13" borderId="66" xfId="0" applyFont="1" applyFill="1" applyBorder="1" applyAlignment="1" applyProtection="1">
      <alignment horizontal="center" vertical="center"/>
      <protection locked="0"/>
    </xf>
    <xf numFmtId="2" fontId="14" fillId="2" borderId="48" xfId="0" applyNumberFormat="1" applyFont="1" applyFill="1" applyBorder="1" applyAlignment="1">
      <alignment horizontal="center" vertical="center" wrapText="1"/>
    </xf>
    <xf numFmtId="0" fontId="14" fillId="4" borderId="75" xfId="0" applyFont="1" applyFill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76" xfId="0" applyFont="1" applyBorder="1" applyAlignment="1">
      <alignment horizontal="center" vertical="center"/>
    </xf>
    <xf numFmtId="164" fontId="14" fillId="4" borderId="30" xfId="0" applyNumberFormat="1" applyFont="1" applyFill="1" applyBorder="1" applyAlignment="1">
      <alignment horizontal="center" vertical="center"/>
    </xf>
    <xf numFmtId="164" fontId="14" fillId="4" borderId="24" xfId="0" applyNumberFormat="1" applyFont="1" applyFill="1" applyBorder="1" applyAlignment="1">
      <alignment horizontal="center" vertical="center"/>
    </xf>
    <xf numFmtId="0" fontId="14" fillId="13" borderId="29" xfId="0" applyFont="1" applyFill="1" applyBorder="1" applyAlignment="1" applyProtection="1">
      <alignment horizontal="center" vertical="center"/>
      <protection locked="0"/>
    </xf>
    <xf numFmtId="0" fontId="14" fillId="13" borderId="69" xfId="0" applyFont="1" applyFill="1" applyBorder="1" applyAlignment="1" applyProtection="1">
      <alignment horizontal="center" vertical="center"/>
      <protection locked="0"/>
    </xf>
    <xf numFmtId="0" fontId="14" fillId="13" borderId="87" xfId="0" applyFont="1" applyFill="1" applyBorder="1" applyAlignment="1" applyProtection="1">
      <alignment horizontal="center" vertical="center"/>
      <protection locked="0"/>
    </xf>
    <xf numFmtId="0" fontId="14" fillId="0" borderId="7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64" fontId="14" fillId="10" borderId="1" xfId="0" applyNumberFormat="1" applyFont="1" applyFill="1" applyBorder="1" applyAlignment="1">
      <alignment horizontal="center" vertical="center"/>
    </xf>
    <xf numFmtId="2" fontId="14" fillId="14" borderId="40" xfId="0" applyNumberFormat="1" applyFont="1" applyFill="1" applyBorder="1" applyAlignment="1" applyProtection="1">
      <alignment horizontal="center" vertical="center"/>
      <protection locked="0"/>
    </xf>
    <xf numFmtId="0" fontId="25" fillId="2" borderId="34" xfId="0" applyFont="1" applyFill="1" applyBorder="1" applyAlignment="1">
      <alignment horizontal="center" vertical="center" wrapText="1"/>
    </xf>
    <xf numFmtId="0" fontId="25" fillId="2" borderId="35" xfId="0" applyFont="1" applyFill="1" applyBorder="1" applyAlignment="1">
      <alignment horizontal="center" vertical="center" wrapText="1"/>
    </xf>
    <xf numFmtId="0" fontId="27" fillId="16" borderId="54" xfId="0" applyFont="1" applyFill="1" applyBorder="1" applyAlignment="1">
      <alignment horizontal="left" vertical="center" wrapText="1"/>
    </xf>
    <xf numFmtId="0" fontId="27" fillId="16" borderId="55" xfId="0" applyFont="1" applyFill="1" applyBorder="1" applyAlignment="1">
      <alignment horizontal="left" vertical="center" wrapText="1"/>
    </xf>
    <xf numFmtId="0" fontId="29" fillId="9" borderId="3" xfId="0" applyFont="1" applyFill="1" applyBorder="1" applyAlignment="1">
      <alignment horizontal="center"/>
    </xf>
    <xf numFmtId="0" fontId="29" fillId="9" borderId="18" xfId="0" applyFont="1" applyFill="1" applyBorder="1" applyAlignment="1">
      <alignment horizontal="center"/>
    </xf>
    <xf numFmtId="0" fontId="29" fillId="18" borderId="4" xfId="0" applyFont="1" applyFill="1" applyBorder="1" applyAlignment="1">
      <alignment horizontal="center"/>
    </xf>
    <xf numFmtId="0" fontId="29" fillId="18" borderId="6" xfId="0" applyFont="1" applyFill="1" applyBorder="1" applyAlignment="1">
      <alignment horizontal="center"/>
    </xf>
    <xf numFmtId="0" fontId="32" fillId="18" borderId="5" xfId="0" applyFont="1" applyFill="1" applyBorder="1" applyAlignment="1">
      <alignment horizontal="center" vertical="center"/>
    </xf>
    <xf numFmtId="0" fontId="30" fillId="18" borderId="7" xfId="0" applyFont="1" applyFill="1" applyBorder="1" applyAlignment="1">
      <alignment horizontal="center" vertical="center"/>
    </xf>
    <xf numFmtId="0" fontId="6" fillId="9" borderId="56" xfId="0" applyFont="1" applyFill="1" applyBorder="1" applyAlignment="1">
      <alignment horizontal="center"/>
    </xf>
    <xf numFmtId="0" fontId="6" fillId="9" borderId="57" xfId="0" applyFont="1" applyFill="1" applyBorder="1" applyAlignment="1">
      <alignment horizontal="center"/>
    </xf>
    <xf numFmtId="0" fontId="6" fillId="13" borderId="2" xfId="0" applyFont="1" applyFill="1" applyBorder="1" applyAlignment="1">
      <alignment horizontal="center"/>
    </xf>
    <xf numFmtId="0" fontId="22" fillId="4" borderId="21" xfId="0" applyFont="1" applyFill="1" applyBorder="1" applyAlignment="1">
      <alignment horizontal="left" vertical="center" wrapText="1"/>
    </xf>
    <xf numFmtId="164" fontId="14" fillId="12" borderId="28" xfId="0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 wrapText="1"/>
    </xf>
    <xf numFmtId="0" fontId="22" fillId="4" borderId="8" xfId="0" applyFont="1" applyFill="1" applyBorder="1" applyAlignment="1">
      <alignment horizontal="left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4" fillId="4" borderId="34" xfId="0" applyFont="1" applyFill="1" applyBorder="1" applyAlignment="1">
      <alignment horizontal="left" vertical="center"/>
    </xf>
    <xf numFmtId="0" fontId="14" fillId="4" borderId="26" xfId="0" applyFont="1" applyFill="1" applyBorder="1" applyAlignment="1">
      <alignment horizontal="left" vertical="center"/>
    </xf>
    <xf numFmtId="0" fontId="14" fillId="4" borderId="35" xfId="0" applyFont="1" applyFill="1" applyBorder="1" applyAlignment="1">
      <alignment horizontal="left" vertical="center"/>
    </xf>
    <xf numFmtId="14" fontId="14" fillId="13" borderId="23" xfId="0" applyNumberFormat="1" applyFont="1" applyFill="1" applyBorder="1" applyAlignment="1" applyProtection="1">
      <alignment horizontal="center" vertical="center"/>
      <protection locked="0"/>
    </xf>
    <xf numFmtId="0" fontId="14" fillId="13" borderId="9" xfId="0" applyFont="1" applyFill="1" applyBorder="1" applyAlignment="1" applyProtection="1">
      <alignment horizontal="center" vertical="center"/>
      <protection locked="0"/>
    </xf>
    <xf numFmtId="0" fontId="14" fillId="13" borderId="24" xfId="0" applyFont="1" applyFill="1" applyBorder="1" applyAlignment="1" applyProtection="1">
      <alignment horizontal="center" vertical="center"/>
      <protection locked="0"/>
    </xf>
    <xf numFmtId="0" fontId="14" fillId="13" borderId="23" xfId="0" applyFont="1" applyFill="1" applyBorder="1" applyAlignment="1" applyProtection="1">
      <alignment horizontal="center" vertical="center"/>
      <protection locked="0"/>
    </xf>
    <xf numFmtId="0" fontId="14" fillId="13" borderId="23" xfId="0" applyFont="1" applyFill="1" applyBorder="1" applyAlignment="1" applyProtection="1">
      <alignment horizontal="center"/>
      <protection locked="0"/>
    </xf>
    <xf numFmtId="0" fontId="14" fillId="13" borderId="9" xfId="0" applyFont="1" applyFill="1" applyBorder="1" applyAlignment="1" applyProtection="1">
      <alignment horizontal="center"/>
      <protection locked="0"/>
    </xf>
    <xf numFmtId="0" fontId="14" fillId="13" borderId="24" xfId="0" applyFont="1" applyFill="1" applyBorder="1" applyAlignment="1" applyProtection="1">
      <alignment horizontal="center"/>
      <protection locked="0"/>
    </xf>
    <xf numFmtId="0" fontId="13" fillId="0" borderId="1" xfId="0" applyFont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49" fontId="11" fillId="13" borderId="23" xfId="0" applyNumberFormat="1" applyFont="1" applyFill="1" applyBorder="1" applyAlignment="1" applyProtection="1">
      <alignment horizontal="center"/>
      <protection locked="0"/>
    </xf>
    <xf numFmtId="49" fontId="11" fillId="13" borderId="9" xfId="0" applyNumberFormat="1" applyFont="1" applyFill="1" applyBorder="1" applyAlignment="1" applyProtection="1">
      <alignment horizontal="center"/>
      <protection locked="0"/>
    </xf>
    <xf numFmtId="49" fontId="11" fillId="13" borderId="24" xfId="0" applyNumberFormat="1" applyFont="1" applyFill="1" applyBorder="1" applyAlignment="1" applyProtection="1">
      <alignment horizontal="center"/>
      <protection locked="0"/>
    </xf>
    <xf numFmtId="3" fontId="14" fillId="13" borderId="23" xfId="0" applyNumberFormat="1" applyFont="1" applyFill="1" applyBorder="1" applyAlignment="1" applyProtection="1">
      <alignment horizontal="center" vertical="center"/>
      <protection locked="0"/>
    </xf>
    <xf numFmtId="0" fontId="5" fillId="5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11" borderId="3" xfId="0" applyFont="1" applyFill="1" applyBorder="1" applyAlignment="1">
      <alignment horizontal="left" vertical="center" wrapText="1"/>
    </xf>
    <xf numFmtId="0" fontId="5" fillId="11" borderId="5" xfId="0" applyFont="1" applyFill="1" applyBorder="1" applyAlignment="1">
      <alignment horizontal="left" vertical="center" wrapText="1"/>
    </xf>
    <xf numFmtId="0" fontId="15" fillId="0" borderId="19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2" fontId="18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9" fillId="4" borderId="2" xfId="0" applyFont="1" applyFill="1" applyBorder="1" applyAlignment="1">
      <alignment horizontal="right" vertical="center" wrapText="1"/>
    </xf>
    <xf numFmtId="168" fontId="16" fillId="4" borderId="2" xfId="0" applyNumberFormat="1" applyFont="1" applyFill="1" applyBorder="1" applyAlignment="1">
      <alignment horizontal="center"/>
    </xf>
    <xf numFmtId="168" fontId="16" fillId="4" borderId="18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9" fillId="4" borderId="1" xfId="0" applyFont="1" applyFill="1" applyBorder="1" applyAlignment="1">
      <alignment horizontal="right" wrapText="1"/>
    </xf>
    <xf numFmtId="0" fontId="16" fillId="4" borderId="1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164" fontId="14" fillId="12" borderId="63" xfId="0" applyNumberFormat="1" applyFont="1" applyFill="1" applyBorder="1" applyAlignment="1">
      <alignment horizontal="center" vertical="center"/>
    </xf>
    <xf numFmtId="164" fontId="14" fillId="12" borderId="65" xfId="0" applyNumberFormat="1" applyFont="1" applyFill="1" applyBorder="1" applyAlignment="1">
      <alignment horizontal="center" vertical="center"/>
    </xf>
    <xf numFmtId="164" fontId="14" fillId="12" borderId="67" xfId="0" applyNumberFormat="1" applyFont="1" applyFill="1" applyBorder="1" applyAlignment="1">
      <alignment horizontal="center" vertical="center"/>
    </xf>
    <xf numFmtId="0" fontId="10" fillId="0" borderId="20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3" fillId="2" borderId="2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22" fillId="4" borderId="26" xfId="0" applyFont="1" applyFill="1" applyBorder="1" applyAlignment="1">
      <alignment vertical="center" wrapText="1"/>
    </xf>
    <xf numFmtId="0" fontId="22" fillId="4" borderId="35" xfId="0" applyFont="1" applyFill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24" xfId="0" applyFont="1" applyBorder="1" applyAlignment="1">
      <alignment vertical="center" wrapText="1"/>
    </xf>
    <xf numFmtId="164" fontId="14" fillId="12" borderId="27" xfId="0" applyNumberFormat="1" applyFont="1" applyFill="1" applyBorder="1" applyAlignment="1">
      <alignment horizontal="center" vertical="center"/>
    </xf>
    <xf numFmtId="0" fontId="10" fillId="0" borderId="23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10" fillId="0" borderId="29" xfId="0" applyFont="1" applyBorder="1" applyAlignment="1">
      <alignment vertical="center" wrapText="1"/>
    </xf>
    <xf numFmtId="0" fontId="10" fillId="0" borderId="31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164" fontId="14" fillId="12" borderId="40" xfId="0" applyNumberFormat="1" applyFont="1" applyFill="1" applyBorder="1" applyAlignment="1">
      <alignment horizontal="center" vertical="center"/>
    </xf>
    <xf numFmtId="0" fontId="10" fillId="0" borderId="39" xfId="0" applyFont="1" applyBorder="1" applyAlignment="1">
      <alignment vertical="center" wrapText="1"/>
    </xf>
    <xf numFmtId="0" fontId="10" fillId="0" borderId="50" xfId="0" applyFont="1" applyBorder="1" applyAlignment="1">
      <alignment vertical="center" wrapText="1"/>
    </xf>
    <xf numFmtId="0" fontId="22" fillId="4" borderId="8" xfId="0" applyFont="1" applyFill="1" applyBorder="1" applyAlignment="1">
      <alignment vertical="center" wrapText="1"/>
    </xf>
    <xf numFmtId="0" fontId="22" fillId="4" borderId="37" xfId="0" applyFont="1" applyFill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22" fillId="4" borderId="23" xfId="0" applyFont="1" applyFill="1" applyBorder="1" applyAlignment="1">
      <alignment horizontal="left" vertical="center" wrapText="1"/>
    </xf>
    <xf numFmtId="0" fontId="22" fillId="4" borderId="9" xfId="0" applyFont="1" applyFill="1" applyBorder="1" applyAlignment="1">
      <alignment horizontal="left" vertical="center" wrapText="1"/>
    </xf>
    <xf numFmtId="0" fontId="22" fillId="4" borderId="14" xfId="0" applyFont="1" applyFill="1" applyBorder="1" applyAlignment="1">
      <alignment horizontal="left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42" xfId="0" applyFont="1" applyFill="1" applyBorder="1" applyAlignment="1">
      <alignment horizontal="center" vertical="center" wrapText="1"/>
    </xf>
    <xf numFmtId="0" fontId="22" fillId="4" borderId="47" xfId="0" applyFont="1" applyFill="1" applyBorder="1" applyAlignment="1">
      <alignment horizontal="left" vertical="center" wrapText="1"/>
    </xf>
    <xf numFmtId="164" fontId="14" fillId="12" borderId="48" xfId="0" applyNumberFormat="1" applyFont="1" applyFill="1" applyBorder="1" applyAlignment="1">
      <alignment horizontal="center" vertical="center"/>
    </xf>
    <xf numFmtId="0" fontId="10" fillId="0" borderId="49" xfId="0" applyFont="1" applyBorder="1" applyAlignment="1">
      <alignment horizontal="left" vertical="center" wrapText="1"/>
    </xf>
    <xf numFmtId="164" fontId="14" fillId="12" borderId="46" xfId="0" applyNumberFormat="1" applyFont="1" applyFill="1" applyBorder="1" applyAlignment="1">
      <alignment horizontal="center" vertical="center"/>
    </xf>
    <xf numFmtId="0" fontId="13" fillId="10" borderId="4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22" fillId="4" borderId="68" xfId="0" applyFont="1" applyFill="1" applyBorder="1" applyAlignment="1">
      <alignment horizontal="left" vertical="center" wrapText="1"/>
    </xf>
    <xf numFmtId="0" fontId="22" fillId="4" borderId="69" xfId="0" applyFont="1" applyFill="1" applyBorder="1" applyAlignment="1">
      <alignment horizontal="left" vertical="center" wrapText="1"/>
    </xf>
    <xf numFmtId="0" fontId="22" fillId="4" borderId="70" xfId="0" applyFont="1" applyFill="1" applyBorder="1" applyAlignment="1">
      <alignment horizontal="left" vertical="center" wrapText="1"/>
    </xf>
    <xf numFmtId="0" fontId="10" fillId="0" borderId="71" xfId="0" applyFont="1" applyBorder="1" applyAlignment="1">
      <alignment horizontal="left" vertical="center" wrapText="1"/>
    </xf>
    <xf numFmtId="0" fontId="10" fillId="0" borderId="72" xfId="0" applyFont="1" applyBorder="1" applyAlignment="1">
      <alignment horizontal="left" vertical="center" wrapText="1"/>
    </xf>
    <xf numFmtId="0" fontId="22" fillId="4" borderId="71" xfId="0" applyFont="1" applyFill="1" applyBorder="1" applyAlignment="1">
      <alignment horizontal="left" vertical="center" wrapText="1"/>
    </xf>
    <xf numFmtId="0" fontId="22" fillId="4" borderId="72" xfId="0" applyFont="1" applyFill="1" applyBorder="1" applyAlignment="1">
      <alignment horizontal="left" vertical="center" wrapText="1"/>
    </xf>
    <xf numFmtId="0" fontId="10" fillId="0" borderId="66" xfId="0" applyFont="1" applyBorder="1" applyAlignment="1">
      <alignment horizontal="left" vertical="center" wrapText="1"/>
    </xf>
    <xf numFmtId="0" fontId="10" fillId="0" borderId="73" xfId="0" applyFont="1" applyBorder="1" applyAlignment="1">
      <alignment horizontal="left" vertical="center" wrapText="1"/>
    </xf>
    <xf numFmtId="0" fontId="10" fillId="0" borderId="74" xfId="0" applyFont="1" applyBorder="1" applyAlignment="1">
      <alignment horizontal="left" vertical="center" wrapText="1"/>
    </xf>
    <xf numFmtId="0" fontId="10" fillId="0" borderId="77" xfId="0" applyFont="1" applyBorder="1" applyAlignment="1">
      <alignment vertical="center" wrapText="1"/>
    </xf>
    <xf numFmtId="0" fontId="10" fillId="0" borderId="78" xfId="0" applyFont="1" applyBorder="1" applyAlignment="1">
      <alignment vertical="center" wrapText="1"/>
    </xf>
    <xf numFmtId="0" fontId="10" fillId="0" borderId="79" xfId="0" applyFont="1" applyBorder="1" applyAlignment="1">
      <alignment vertical="center" wrapText="1"/>
    </xf>
    <xf numFmtId="0" fontId="10" fillId="0" borderId="80" xfId="0" applyFont="1" applyBorder="1" applyAlignment="1">
      <alignment vertical="center" wrapText="1"/>
    </xf>
    <xf numFmtId="0" fontId="10" fillId="0" borderId="81" xfId="0" applyFont="1" applyBorder="1" applyAlignment="1">
      <alignment vertical="center" wrapText="1"/>
    </xf>
    <xf numFmtId="0" fontId="22" fillId="4" borderId="71" xfId="0" applyFont="1" applyFill="1" applyBorder="1" applyAlignment="1">
      <alignment vertical="center" wrapText="1"/>
    </xf>
    <xf numFmtId="0" fontId="22" fillId="4" borderId="72" xfId="0" applyFont="1" applyFill="1" applyBorder="1" applyAlignment="1">
      <alignment vertical="center" wrapText="1"/>
    </xf>
    <xf numFmtId="0" fontId="10" fillId="0" borderId="82" xfId="0" applyFont="1" applyBorder="1" applyAlignment="1">
      <alignment vertical="center" wrapText="1"/>
    </xf>
    <xf numFmtId="0" fontId="10" fillId="0" borderId="80" xfId="0" applyFont="1" applyBorder="1" applyAlignment="1">
      <alignment horizontal="left" vertical="center" wrapText="1"/>
    </xf>
    <xf numFmtId="0" fontId="10" fillId="0" borderId="82" xfId="0" applyFont="1" applyBorder="1" applyAlignment="1">
      <alignment horizontal="left" vertical="center" wrapText="1"/>
    </xf>
    <xf numFmtId="0" fontId="22" fillId="4" borderId="2" xfId="0" applyFont="1" applyFill="1" applyBorder="1" applyAlignment="1">
      <alignment vertical="center" wrapText="1"/>
    </xf>
    <xf numFmtId="0" fontId="22" fillId="4" borderId="18" xfId="0" applyFont="1" applyFill="1" applyBorder="1" applyAlignment="1">
      <alignment vertical="center" wrapText="1"/>
    </xf>
    <xf numFmtId="0" fontId="10" fillId="0" borderId="84" xfId="0" applyFont="1" applyBorder="1" applyAlignment="1">
      <alignment vertical="center" wrapText="1"/>
    </xf>
    <xf numFmtId="0" fontId="10" fillId="0" borderId="85" xfId="0" applyFont="1" applyBorder="1" applyAlignment="1">
      <alignment vertical="center" wrapText="1"/>
    </xf>
    <xf numFmtId="0" fontId="10" fillId="0" borderId="86" xfId="0" applyFont="1" applyBorder="1" applyAlignment="1">
      <alignment vertical="center" wrapText="1"/>
    </xf>
    <xf numFmtId="0" fontId="22" fillId="4" borderId="80" xfId="0" applyFont="1" applyFill="1" applyBorder="1" applyAlignment="1">
      <alignment horizontal="left" vertical="center" wrapText="1"/>
    </xf>
    <xf numFmtId="0" fontId="22" fillId="4" borderId="83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2" fontId="18" fillId="19" borderId="61" xfId="0" applyNumberFormat="1" applyFont="1" applyFill="1" applyBorder="1" applyAlignment="1">
      <alignment horizontal="center" vertical="center"/>
    </xf>
    <xf numFmtId="2" fontId="18" fillId="19" borderId="17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9" fontId="16" fillId="19" borderId="15" xfId="1" applyFont="1" applyFill="1" applyBorder="1" applyAlignment="1" applyProtection="1">
      <alignment horizontal="center" vertical="center"/>
    </xf>
    <xf numFmtId="9" fontId="16" fillId="19" borderId="61" xfId="1" applyFont="1" applyFill="1" applyBorder="1" applyAlignment="1" applyProtection="1">
      <alignment horizontal="center" vertical="center"/>
    </xf>
    <xf numFmtId="0" fontId="15" fillId="6" borderId="58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5" fillId="6" borderId="59" xfId="0" applyFont="1" applyFill="1" applyBorder="1" applyAlignment="1">
      <alignment horizontal="center" vertical="center" wrapText="1"/>
    </xf>
    <xf numFmtId="164" fontId="28" fillId="13" borderId="45" xfId="0" applyNumberFormat="1" applyFont="1" applyFill="1" applyBorder="1" applyAlignment="1" applyProtection="1">
      <alignment horizontal="center" vertical="center"/>
      <protection locked="0"/>
    </xf>
    <xf numFmtId="164" fontId="28" fillId="13" borderId="55" xfId="0" applyNumberFormat="1" applyFont="1" applyFill="1" applyBorder="1" applyAlignment="1" applyProtection="1">
      <alignment horizontal="center" vertical="center"/>
      <protection locked="0"/>
    </xf>
    <xf numFmtId="0" fontId="28" fillId="0" borderId="8" xfId="0" applyFont="1" applyBorder="1" applyAlignment="1">
      <alignment horizontal="left" vertical="center" wrapText="1"/>
    </xf>
    <xf numFmtId="0" fontId="28" fillId="0" borderId="49" xfId="0" applyFont="1" applyBorder="1" applyAlignment="1">
      <alignment horizontal="left" vertical="center" wrapText="1"/>
    </xf>
    <xf numFmtId="0" fontId="15" fillId="6" borderId="47" xfId="0" applyFont="1" applyFill="1" applyBorder="1" applyAlignment="1">
      <alignment horizontal="center" vertical="center" wrapText="1"/>
    </xf>
    <xf numFmtId="2" fontId="15" fillId="6" borderId="47" xfId="0" applyNumberFormat="1" applyFont="1" applyFill="1" applyBorder="1" applyAlignment="1">
      <alignment horizontal="center" vertical="center" wrapText="1"/>
    </xf>
    <xf numFmtId="2" fontId="15" fillId="6" borderId="60" xfId="0" applyNumberFormat="1" applyFont="1" applyFill="1" applyBorder="1" applyAlignment="1">
      <alignment horizontal="center" vertical="center" wrapText="1"/>
    </xf>
    <xf numFmtId="164" fontId="28" fillId="13" borderId="8" xfId="0" applyNumberFormat="1" applyFont="1" applyFill="1" applyBorder="1" applyAlignment="1" applyProtection="1">
      <alignment horizontal="center" vertical="center" wrapText="1"/>
      <protection locked="0"/>
    </xf>
    <xf numFmtId="164" fontId="28" fillId="13" borderId="37" xfId="0" applyNumberFormat="1" applyFont="1" applyFill="1" applyBorder="1" applyAlignment="1" applyProtection="1">
      <alignment horizontal="center" vertical="center" wrapText="1"/>
      <protection locked="0"/>
    </xf>
    <xf numFmtId="9" fontId="28" fillId="17" borderId="8" xfId="1" applyFont="1" applyFill="1" applyBorder="1" applyAlignment="1" applyProtection="1">
      <alignment horizontal="center" vertical="center" wrapText="1"/>
      <protection locked="0"/>
    </xf>
    <xf numFmtId="9" fontId="28" fillId="17" borderId="8" xfId="1" applyFont="1" applyFill="1" applyBorder="1" applyAlignment="1" applyProtection="1">
      <alignment horizontal="center" vertical="center"/>
      <protection locked="0"/>
    </xf>
    <xf numFmtId="164" fontId="28" fillId="13" borderId="8" xfId="0" applyNumberFormat="1" applyFont="1" applyFill="1" applyBorder="1" applyAlignment="1" applyProtection="1">
      <alignment horizontal="center" vertical="center"/>
      <protection locked="0"/>
    </xf>
    <xf numFmtId="164" fontId="28" fillId="13" borderId="37" xfId="0" applyNumberFormat="1" applyFont="1" applyFill="1" applyBorder="1" applyAlignment="1" applyProtection="1">
      <alignment horizontal="center" vertical="center"/>
      <protection locked="0"/>
    </xf>
    <xf numFmtId="9" fontId="28" fillId="17" borderId="49" xfId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Pe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29759</xdr:colOff>
      <xdr:row>0</xdr:row>
      <xdr:rowOff>65483</xdr:rowOff>
    </xdr:from>
    <xdr:to>
      <xdr:col>23</xdr:col>
      <xdr:colOff>209558</xdr:colOff>
      <xdr:row>2</xdr:row>
      <xdr:rowOff>18428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1759" y="65483"/>
          <a:ext cx="1822862" cy="530398"/>
        </a:xfrm>
        <a:prstGeom prst="rect">
          <a:avLst/>
        </a:prstGeom>
      </xdr:spPr>
    </xdr:pic>
    <xdr:clientData/>
  </xdr:twoCellAnchor>
  <xdr:twoCellAnchor editAs="oneCell">
    <xdr:from>
      <xdr:col>1</xdr:col>
      <xdr:colOff>69606</xdr:colOff>
      <xdr:row>0</xdr:row>
      <xdr:rowOff>76050</xdr:rowOff>
    </xdr:from>
    <xdr:to>
      <xdr:col>5</xdr:col>
      <xdr:colOff>241789</xdr:colOff>
      <xdr:row>2</xdr:row>
      <xdr:rowOff>43962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DB11F90-6CFF-43C8-A94C-093DEF24E2B1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106" y="76050"/>
          <a:ext cx="1285875" cy="55406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43544</xdr:colOff>
      <xdr:row>0</xdr:row>
      <xdr:rowOff>59873</xdr:rowOff>
    </xdr:from>
    <xdr:to>
      <xdr:col>23</xdr:col>
      <xdr:colOff>200479</xdr:colOff>
      <xdr:row>2</xdr:row>
      <xdr:rowOff>12157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5415" y="59873"/>
          <a:ext cx="1822450" cy="534670"/>
        </a:xfrm>
        <a:prstGeom prst="rect">
          <a:avLst/>
        </a:prstGeom>
      </xdr:spPr>
    </xdr:pic>
    <xdr:clientData/>
  </xdr:twoCellAnchor>
  <xdr:twoCellAnchor editAs="oneCell">
    <xdr:from>
      <xdr:col>1</xdr:col>
      <xdr:colOff>43543</xdr:colOff>
      <xdr:row>0</xdr:row>
      <xdr:rowOff>76144</xdr:rowOff>
    </xdr:from>
    <xdr:to>
      <xdr:col>5</xdr:col>
      <xdr:colOff>200758</xdr:colOff>
      <xdr:row>2</xdr:row>
      <xdr:rowOff>39123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07FFA14-3066-4E8C-9350-53436D62C072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043" y="76144"/>
          <a:ext cx="1267558" cy="54536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53583</xdr:colOff>
      <xdr:row>0</xdr:row>
      <xdr:rowOff>47624</xdr:rowOff>
    </xdr:from>
    <xdr:to>
      <xdr:col>23</xdr:col>
      <xdr:colOff>232172</xdr:colOff>
      <xdr:row>2</xdr:row>
      <xdr:rowOff>4841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5583" y="47624"/>
          <a:ext cx="1821652" cy="534670"/>
        </a:xfrm>
        <a:prstGeom prst="rect">
          <a:avLst/>
        </a:prstGeom>
      </xdr:spPr>
    </xdr:pic>
    <xdr:clientData/>
  </xdr:twoCellAnchor>
  <xdr:twoCellAnchor editAs="oneCell">
    <xdr:from>
      <xdr:col>1</xdr:col>
      <xdr:colOff>89301</xdr:colOff>
      <xdr:row>0</xdr:row>
      <xdr:rowOff>77389</xdr:rowOff>
    </xdr:from>
    <xdr:to>
      <xdr:col>5</xdr:col>
      <xdr:colOff>262004</xdr:colOff>
      <xdr:row>2</xdr:row>
      <xdr:rowOff>48624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7ED6199-A5D9-43FF-9777-CBCAD9983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9801" y="77389"/>
          <a:ext cx="1268078" cy="5486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29771</xdr:colOff>
      <xdr:row>0</xdr:row>
      <xdr:rowOff>53577</xdr:rowOff>
    </xdr:from>
    <xdr:to>
      <xdr:col>23</xdr:col>
      <xdr:colOff>208360</xdr:colOff>
      <xdr:row>2</xdr:row>
      <xdr:rowOff>10794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1771" y="53577"/>
          <a:ext cx="1821652" cy="534670"/>
        </a:xfrm>
        <a:prstGeom prst="rect">
          <a:avLst/>
        </a:prstGeom>
      </xdr:spPr>
    </xdr:pic>
    <xdr:clientData/>
  </xdr:twoCellAnchor>
  <xdr:twoCellAnchor editAs="oneCell">
    <xdr:from>
      <xdr:col>1</xdr:col>
      <xdr:colOff>95248</xdr:colOff>
      <xdr:row>0</xdr:row>
      <xdr:rowOff>83342</xdr:rowOff>
    </xdr:from>
    <xdr:to>
      <xdr:col>5</xdr:col>
      <xdr:colOff>267431</xdr:colOff>
      <xdr:row>2</xdr:row>
      <xdr:rowOff>51254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DDE4194-5D86-46EB-9427-EB50B9088CAC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8" y="83342"/>
          <a:ext cx="1267558" cy="54536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29771</xdr:colOff>
      <xdr:row>0</xdr:row>
      <xdr:rowOff>53577</xdr:rowOff>
    </xdr:from>
    <xdr:to>
      <xdr:col>23</xdr:col>
      <xdr:colOff>208360</xdr:colOff>
      <xdr:row>2</xdr:row>
      <xdr:rowOff>10794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1771" y="53577"/>
          <a:ext cx="1821652" cy="534670"/>
        </a:xfrm>
        <a:prstGeom prst="rect">
          <a:avLst/>
        </a:prstGeom>
      </xdr:spPr>
    </xdr:pic>
    <xdr:clientData/>
  </xdr:twoCellAnchor>
  <xdr:twoCellAnchor editAs="oneCell">
    <xdr:from>
      <xdr:col>1</xdr:col>
      <xdr:colOff>35729</xdr:colOff>
      <xdr:row>0</xdr:row>
      <xdr:rowOff>83342</xdr:rowOff>
    </xdr:from>
    <xdr:to>
      <xdr:col>5</xdr:col>
      <xdr:colOff>207912</xdr:colOff>
      <xdr:row>2</xdr:row>
      <xdr:rowOff>51254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C3F1207-3699-4D38-883B-CA56FD0043C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29" y="83342"/>
          <a:ext cx="1267558" cy="54536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opLeftCell="A8" zoomScale="190" zoomScaleNormal="190" workbookViewId="0">
      <selection activeCell="H12" sqref="H12"/>
    </sheetView>
  </sheetViews>
  <sheetFormatPr defaultRowHeight="12.75"/>
  <cols>
    <col min="1" max="1" width="4.140625" customWidth="1"/>
    <col min="2" max="2" width="66.42578125" customWidth="1"/>
    <col min="3" max="3" width="29.42578125" customWidth="1"/>
  </cols>
  <sheetData>
    <row r="1" spans="1:3" ht="13.5" thickBot="1"/>
    <row r="2" spans="1:3" ht="18" customHeight="1">
      <c r="B2" s="173" t="s">
        <v>0</v>
      </c>
      <c r="C2" s="174"/>
    </row>
    <row r="3" spans="1:3" ht="18" customHeight="1">
      <c r="B3" s="175" t="s">
        <v>1</v>
      </c>
      <c r="C3" s="176"/>
    </row>
    <row r="4" spans="1:3" ht="18" customHeight="1">
      <c r="B4" s="177" t="s">
        <v>2</v>
      </c>
      <c r="C4" s="178"/>
    </row>
    <row r="5" spans="1:3" ht="18" customHeight="1" thickBot="1">
      <c r="B5" s="179" t="s">
        <v>3</v>
      </c>
      <c r="C5" s="180"/>
    </row>
    <row r="6" spans="1:3">
      <c r="B6" s="181" t="s">
        <v>4</v>
      </c>
      <c r="C6" s="181"/>
    </row>
    <row r="7" spans="1:3">
      <c r="B7" s="143"/>
      <c r="C7" s="143"/>
    </row>
    <row r="8" spans="1:3">
      <c r="B8" s="143"/>
      <c r="C8" s="143"/>
    </row>
    <row r="9" spans="1:3" ht="13.5" thickBot="1"/>
    <row r="10" spans="1:3" ht="21">
      <c r="B10" s="169" t="s">
        <v>5</v>
      </c>
      <c r="C10" s="170"/>
    </row>
    <row r="11" spans="1:3" ht="57" customHeight="1" thickBot="1">
      <c r="B11" s="171" t="s">
        <v>6</v>
      </c>
      <c r="C11" s="172"/>
    </row>
    <row r="12" spans="1:3" ht="48.75" customHeight="1">
      <c r="A12" s="34"/>
      <c r="B12" s="132" t="s">
        <v>7</v>
      </c>
      <c r="C12" s="135" t="s">
        <v>8</v>
      </c>
    </row>
    <row r="13" spans="1:3" ht="48.75" customHeight="1">
      <c r="B13" s="130" t="s">
        <v>9</v>
      </c>
      <c r="C13" s="136" t="s">
        <v>10</v>
      </c>
    </row>
    <row r="14" spans="1:3" ht="48.75" customHeight="1">
      <c r="B14" s="134" t="s">
        <v>11</v>
      </c>
      <c r="C14" s="137" t="s">
        <v>12</v>
      </c>
    </row>
    <row r="15" spans="1:3" ht="48.75" customHeight="1">
      <c r="B15" s="131" t="s">
        <v>13</v>
      </c>
      <c r="C15" s="149" t="s">
        <v>14</v>
      </c>
    </row>
    <row r="16" spans="1:3" ht="48.75" customHeight="1" thickBot="1">
      <c r="B16" s="133" t="s">
        <v>15</v>
      </c>
      <c r="C16" s="138" t="s">
        <v>16</v>
      </c>
    </row>
    <row r="17" spans="2:9" ht="15.75" thickBot="1">
      <c r="B17" s="128"/>
      <c r="C17" s="129"/>
      <c r="D17" s="129"/>
      <c r="E17" s="129"/>
      <c r="F17" s="129"/>
      <c r="G17" s="129"/>
      <c r="H17" s="129"/>
      <c r="I17" s="129"/>
    </row>
    <row r="18" spans="2:9" ht="13.5" thickBot="1">
      <c r="B18" s="141" t="s">
        <v>17</v>
      </c>
      <c r="C18" s="145">
        <v>8.9994999999999994</v>
      </c>
      <c r="D18" s="142"/>
    </row>
    <row r="19" spans="2:9" ht="13.5" thickBot="1">
      <c r="B19" s="140" t="s">
        <v>18</v>
      </c>
      <c r="C19" s="144">
        <f>ROUND(C18,3)</f>
        <v>9</v>
      </c>
    </row>
    <row r="20" spans="2:9" ht="13.5" thickBot="1">
      <c r="B20" s="139" t="s">
        <v>19</v>
      </c>
      <c r="C20" s="150" t="str">
        <f>IF(C19&lt;5,"Insuf",IF(C19&lt;6.5,"Regular",IF(C19&lt;8,"Bom",IF(C19&lt;9,"Muito Bom","Excelente"))))</f>
        <v>Excelente</v>
      </c>
    </row>
    <row r="22" spans="2:9">
      <c r="B22" s="34" t="s">
        <v>20</v>
      </c>
    </row>
  </sheetData>
  <sheetProtection algorithmName="SHA-512" hashValue="Dusy6VAJf4m6XgnA1gvRvL5cNumDKpNjX0YwK3Z7/T8mB0yZIwL/ThSUZG9cWuZ6/cA4y9Jf28iP37Eyv7Xmew==" saltValue="A/D3k5/BlE+3AEx7ZD1Z/A==" spinCount="100000" sheet="1" objects="1" scenarios="1" selectLockedCells="1"/>
  <mergeCells count="7">
    <mergeCell ref="B10:C10"/>
    <mergeCell ref="B11:C11"/>
    <mergeCell ref="B2:C2"/>
    <mergeCell ref="B3:C3"/>
    <mergeCell ref="B4:C4"/>
    <mergeCell ref="B5:C5"/>
    <mergeCell ref="B6:C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B1:AH50"/>
  <sheetViews>
    <sheetView zoomScale="145" zoomScaleNormal="145" workbookViewId="0">
      <selection activeCell="K21" sqref="K21:M21"/>
    </sheetView>
  </sheetViews>
  <sheetFormatPr defaultRowHeight="18"/>
  <cols>
    <col min="1" max="1" width="2.85546875" customWidth="1"/>
    <col min="2" max="2" width="4.140625" style="101" customWidth="1"/>
    <col min="3" max="19" width="4.140625" style="40" customWidth="1"/>
    <col min="20" max="20" width="4.140625" style="43" customWidth="1"/>
    <col min="21" max="21" width="4.140625" style="44" customWidth="1"/>
    <col min="22" max="22" width="4.140625" style="107" customWidth="1"/>
    <col min="23" max="23" width="4.140625" style="108" customWidth="1"/>
    <col min="24" max="24" width="4.140625" style="109" customWidth="1"/>
    <col min="25" max="30" width="0" hidden="1" customWidth="1"/>
    <col min="31" max="31" width="2.85546875" customWidth="1"/>
    <col min="33" max="33" width="12.28515625" hidden="1" customWidth="1"/>
    <col min="34" max="34" width="12.7109375" customWidth="1"/>
  </cols>
  <sheetData>
    <row r="1" spans="2:31" ht="31.5" customHeight="1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27"/>
      <c r="T1" s="27"/>
      <c r="U1" s="27"/>
      <c r="V1" s="27"/>
      <c r="W1" s="28"/>
      <c r="X1" s="19"/>
      <c r="AD1" s="29"/>
    </row>
    <row r="2" spans="2:31" ht="14.25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0"/>
      <c r="U2" s="30"/>
      <c r="V2" s="4"/>
      <c r="W2" s="6"/>
      <c r="X2" s="19"/>
      <c r="AD2" s="29"/>
    </row>
    <row r="3" spans="2:31" ht="18.75" customHeight="1" thickBot="1">
      <c r="B3" s="199" t="s">
        <v>21</v>
      </c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</row>
    <row r="4" spans="2:31" ht="18.75" customHeight="1" thickBot="1">
      <c r="B4" s="200" t="s">
        <v>22</v>
      </c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2"/>
    </row>
    <row r="5" spans="2:31" ht="11.25" customHeight="1">
      <c r="B5" s="189" t="s">
        <v>23</v>
      </c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1"/>
      <c r="AD5" s="31" t="s">
        <v>5</v>
      </c>
    </row>
    <row r="6" spans="2:31" ht="5.25" customHeight="1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"/>
      <c r="U6" s="4"/>
      <c r="V6" s="5"/>
      <c r="W6" s="6"/>
      <c r="X6" s="7"/>
      <c r="AD6" s="32"/>
    </row>
    <row r="7" spans="2:31" ht="13.5" customHeight="1">
      <c r="B7" s="8"/>
      <c r="C7" s="9"/>
      <c r="D7" s="10"/>
      <c r="E7" s="11" t="s">
        <v>24</v>
      </c>
      <c r="F7" s="203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5"/>
      <c r="T7" s="12" t="s">
        <v>25</v>
      </c>
      <c r="U7" s="206"/>
      <c r="V7" s="193"/>
      <c r="W7" s="194"/>
      <c r="X7" s="7"/>
      <c r="AD7" s="33" t="s">
        <v>26</v>
      </c>
    </row>
    <row r="8" spans="2:31" ht="5.25" customHeight="1"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6"/>
      <c r="V8" s="16"/>
      <c r="W8" s="17"/>
      <c r="X8" s="7"/>
      <c r="AD8" s="33"/>
    </row>
    <row r="9" spans="2:31" s="34" customFormat="1" ht="12.75">
      <c r="B9" s="18"/>
      <c r="C9" s="19"/>
      <c r="D9" s="19"/>
      <c r="E9" s="20" t="s">
        <v>27</v>
      </c>
      <c r="F9" s="195"/>
      <c r="G9" s="193"/>
      <c r="H9" s="193"/>
      <c r="I9" s="193"/>
      <c r="J9" s="193"/>
      <c r="K9" s="193"/>
      <c r="L9" s="193"/>
      <c r="M9" s="193"/>
      <c r="N9" s="194"/>
      <c r="O9" s="1"/>
      <c r="P9" s="1"/>
      <c r="Q9" s="19"/>
      <c r="R9" s="21" t="s">
        <v>28</v>
      </c>
      <c r="S9" s="196"/>
      <c r="T9" s="197"/>
      <c r="U9" s="197"/>
      <c r="V9" s="197"/>
      <c r="W9" s="198"/>
      <c r="X9" s="7"/>
      <c r="AD9" s="35"/>
      <c r="AE9"/>
    </row>
    <row r="10" spans="2:31" ht="5.25" customHeight="1" thickBot="1"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4"/>
      <c r="Q10" s="24"/>
      <c r="R10" s="24"/>
      <c r="S10" s="24"/>
      <c r="T10" s="24"/>
      <c r="U10" s="24"/>
      <c r="V10" s="24"/>
      <c r="W10" s="25"/>
      <c r="X10" s="26"/>
      <c r="AD10" s="36"/>
    </row>
    <row r="11" spans="2:31" ht="11.25" customHeight="1" thickBot="1">
      <c r="B11" s="189" t="s">
        <v>29</v>
      </c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91"/>
      <c r="AD11" s="36"/>
    </row>
    <row r="12" spans="2:31" ht="5.25" customHeight="1"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5"/>
      <c r="W12" s="6"/>
      <c r="X12" s="7"/>
      <c r="AD12" s="207" t="s">
        <v>9</v>
      </c>
    </row>
    <row r="13" spans="2:31" ht="12.75" customHeight="1">
      <c r="B13" s="8"/>
      <c r="C13" s="9"/>
      <c r="D13" s="10"/>
      <c r="E13" s="11" t="s">
        <v>24</v>
      </c>
      <c r="F13" s="203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05"/>
      <c r="T13" s="12" t="s">
        <v>25</v>
      </c>
      <c r="U13" s="195"/>
      <c r="V13" s="193"/>
      <c r="W13" s="194"/>
      <c r="X13" s="7"/>
      <c r="AD13" s="208"/>
    </row>
    <row r="14" spans="2:31" ht="6.75" customHeight="1" thickBot="1"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6"/>
      <c r="V14" s="16"/>
      <c r="W14" s="17"/>
      <c r="X14" s="7"/>
      <c r="AD14" s="209"/>
    </row>
    <row r="15" spans="2:31" ht="12.75" customHeight="1">
      <c r="B15" s="39" t="s">
        <v>30</v>
      </c>
      <c r="C15" s="3"/>
      <c r="D15" s="1"/>
      <c r="F15" s="41"/>
      <c r="G15" s="1"/>
      <c r="I15" s="42" t="s">
        <v>31</v>
      </c>
      <c r="J15" s="116"/>
      <c r="K15" s="1"/>
      <c r="M15" s="1"/>
      <c r="N15" s="41"/>
      <c r="O15" s="17"/>
      <c r="Q15" s="42" t="s">
        <v>32</v>
      </c>
      <c r="R15" s="117"/>
      <c r="S15" s="17"/>
      <c r="V15" s="42" t="s">
        <v>33</v>
      </c>
      <c r="W15" s="117" t="s">
        <v>34</v>
      </c>
      <c r="X15" s="45"/>
      <c r="AD15" s="46"/>
    </row>
    <row r="16" spans="2:31" ht="5.25" customHeight="1" thickBot="1">
      <c r="B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9"/>
      <c r="P16" s="48"/>
      <c r="Q16" s="48"/>
      <c r="R16" s="48" t="s">
        <v>35</v>
      </c>
      <c r="S16" s="48"/>
      <c r="T16" s="49"/>
      <c r="U16" s="48"/>
      <c r="V16" s="48"/>
      <c r="W16" s="1"/>
      <c r="X16" s="7"/>
      <c r="AD16" s="50"/>
    </row>
    <row r="17" spans="2:30" ht="12.75" customHeight="1">
      <c r="B17" s="18"/>
      <c r="C17" s="19"/>
      <c r="D17" s="19"/>
      <c r="E17" s="20" t="s">
        <v>27</v>
      </c>
      <c r="F17" s="195"/>
      <c r="G17" s="193"/>
      <c r="H17" s="193"/>
      <c r="I17" s="193"/>
      <c r="J17" s="193"/>
      <c r="K17" s="193"/>
      <c r="L17" s="193"/>
      <c r="M17" s="193"/>
      <c r="N17" s="194"/>
      <c r="O17" s="1"/>
      <c r="P17" s="1"/>
      <c r="Q17" s="19"/>
      <c r="R17" s="21" t="s">
        <v>28</v>
      </c>
      <c r="S17" s="196"/>
      <c r="T17" s="197"/>
      <c r="U17" s="197"/>
      <c r="V17" s="197"/>
      <c r="W17" s="198"/>
      <c r="X17" s="7"/>
      <c r="AD17" s="210" t="s">
        <v>13</v>
      </c>
    </row>
    <row r="18" spans="2:30" ht="6" customHeight="1" thickBot="1">
      <c r="B18" s="51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3"/>
      <c r="O18" s="53"/>
      <c r="P18" s="23"/>
      <c r="Q18" s="23"/>
      <c r="R18" s="23"/>
      <c r="S18" s="23"/>
      <c r="T18" s="54"/>
      <c r="U18" s="54"/>
      <c r="V18" s="55"/>
      <c r="W18" s="56"/>
      <c r="X18" s="57"/>
      <c r="AD18" s="211"/>
    </row>
    <row r="19" spans="2:30" ht="11.25" customHeight="1">
      <c r="B19" s="189" t="s">
        <v>36</v>
      </c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1"/>
      <c r="AD19" s="58" t="s">
        <v>15</v>
      </c>
    </row>
    <row r="20" spans="2:30" ht="5.25" customHeight="1"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5"/>
      <c r="W20" s="6"/>
      <c r="X20" s="7"/>
      <c r="AD20" s="59"/>
    </row>
    <row r="21" spans="2:30" ht="14.25" customHeight="1" thickBot="1">
      <c r="B21" s="39" t="s">
        <v>37</v>
      </c>
      <c r="D21" s="1"/>
      <c r="E21" s="1"/>
      <c r="F21" s="17" t="s">
        <v>38</v>
      </c>
      <c r="G21" s="192"/>
      <c r="H21" s="193"/>
      <c r="I21" s="194"/>
      <c r="J21" s="17" t="s">
        <v>39</v>
      </c>
      <c r="K21" s="192"/>
      <c r="L21" s="193"/>
      <c r="M21" s="194"/>
      <c r="N21" s="60"/>
      <c r="P21" s="1" t="s">
        <v>40</v>
      </c>
      <c r="Q21" s="60"/>
      <c r="R21" s="61"/>
      <c r="S21" s="42" t="s">
        <v>41</v>
      </c>
      <c r="T21" s="117"/>
      <c r="U21" s="17"/>
      <c r="V21" s="62" t="s">
        <v>42</v>
      </c>
      <c r="W21" s="118" t="s">
        <v>34</v>
      </c>
      <c r="X21" s="63"/>
      <c r="AD21" s="64"/>
    </row>
    <row r="22" spans="2:30" ht="6" customHeight="1">
      <c r="B22" s="65"/>
      <c r="D22" s="1"/>
      <c r="E22" s="41"/>
      <c r="F22" s="41"/>
      <c r="G22" s="4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T22" s="66"/>
      <c r="U22" s="67"/>
      <c r="V22" s="67"/>
      <c r="W22" s="67"/>
      <c r="X22" s="7"/>
    </row>
    <row r="23" spans="2:30" ht="14.25" customHeight="1">
      <c r="B23" s="68"/>
      <c r="C23" s="1"/>
      <c r="D23" s="1"/>
      <c r="E23" s="1"/>
      <c r="F23" s="69" t="s">
        <v>43</v>
      </c>
      <c r="G23" s="195" t="s">
        <v>44</v>
      </c>
      <c r="H23" s="193"/>
      <c r="I23" s="193"/>
      <c r="J23" s="193"/>
      <c r="K23" s="193"/>
      <c r="L23" s="193"/>
      <c r="M23" s="193"/>
      <c r="N23" s="193"/>
      <c r="O23" s="193"/>
      <c r="P23" s="194"/>
      <c r="Q23" s="1"/>
      <c r="R23" s="1"/>
      <c r="S23" s="62" t="s">
        <v>45</v>
      </c>
      <c r="T23" s="195"/>
      <c r="U23" s="193"/>
      <c r="V23" s="193"/>
      <c r="W23" s="194"/>
      <c r="X23" s="7"/>
    </row>
    <row r="24" spans="2:30" ht="6" customHeight="1" thickBot="1"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53"/>
      <c r="Q24" s="53"/>
      <c r="R24" s="71"/>
      <c r="S24" s="71"/>
      <c r="T24" s="72"/>
      <c r="U24" s="73"/>
      <c r="V24" s="73"/>
      <c r="W24" s="25"/>
      <c r="X24" s="26"/>
    </row>
    <row r="25" spans="2:30" ht="4.5" customHeight="1" thickBot="1">
      <c r="B25" s="74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6"/>
      <c r="Q25" s="76"/>
      <c r="R25" s="75"/>
      <c r="S25" s="75"/>
      <c r="T25" s="77"/>
      <c r="U25" s="78"/>
      <c r="V25" s="78"/>
      <c r="W25" s="79"/>
      <c r="X25" s="79"/>
    </row>
    <row r="26" spans="2:30" s="77" customFormat="1" ht="13.5" thickBot="1">
      <c r="B26" s="80" t="s">
        <v>46</v>
      </c>
      <c r="C26" s="186" t="s">
        <v>47</v>
      </c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7"/>
      <c r="W26" s="188"/>
      <c r="X26" s="81">
        <f>X27*0.5</f>
        <v>4.3694444444444445</v>
      </c>
    </row>
    <row r="27" spans="2:30" s="77" customFormat="1" ht="20.25" customHeight="1">
      <c r="B27" s="82" t="s">
        <v>48</v>
      </c>
      <c r="C27" s="182" t="s">
        <v>49</v>
      </c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2"/>
      <c r="W27" s="88">
        <f>AVERAGE(W28:W30)</f>
        <v>8.9666666666666668</v>
      </c>
      <c r="X27" s="183">
        <f>AVERAGE(W27,W31,W35)</f>
        <v>8.7388888888888889</v>
      </c>
    </row>
    <row r="28" spans="2:30" s="77" customFormat="1" ht="22.5" customHeight="1">
      <c r="B28" s="83" t="s">
        <v>50</v>
      </c>
      <c r="C28" s="184" t="s">
        <v>51</v>
      </c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17">
        <v>9</v>
      </c>
      <c r="X28" s="183"/>
    </row>
    <row r="29" spans="2:30" s="77" customFormat="1" ht="12.75">
      <c r="B29" s="83" t="s">
        <v>52</v>
      </c>
      <c r="C29" s="184" t="s">
        <v>53</v>
      </c>
      <c r="D29" s="184"/>
      <c r="E29" s="184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117">
        <v>8.9</v>
      </c>
      <c r="X29" s="183"/>
    </row>
    <row r="30" spans="2:30" s="77" customFormat="1" ht="13.5" customHeight="1">
      <c r="B30" s="83" t="s">
        <v>54</v>
      </c>
      <c r="C30" s="184" t="s">
        <v>55</v>
      </c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4"/>
      <c r="O30" s="184"/>
      <c r="P30" s="184"/>
      <c r="Q30" s="184"/>
      <c r="R30" s="184"/>
      <c r="S30" s="184"/>
      <c r="T30" s="184"/>
      <c r="U30" s="184"/>
      <c r="V30" s="184"/>
      <c r="W30" s="117">
        <v>9</v>
      </c>
      <c r="X30" s="183"/>
    </row>
    <row r="31" spans="2:30" s="77" customFormat="1" ht="12.75">
      <c r="B31" s="89" t="s">
        <v>56</v>
      </c>
      <c r="C31" s="185" t="s">
        <v>57</v>
      </c>
      <c r="D31" s="185"/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90">
        <f>AVERAGE(W32:W34)</f>
        <v>8.5</v>
      </c>
      <c r="X31" s="183"/>
    </row>
    <row r="32" spans="2:30" s="77" customFormat="1" ht="12.75">
      <c r="B32" s="83" t="s">
        <v>58</v>
      </c>
      <c r="C32" s="184" t="s">
        <v>59</v>
      </c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19">
        <v>9</v>
      </c>
      <c r="X32" s="183"/>
    </row>
    <row r="33" spans="2:34" s="77" customFormat="1" ht="12.75">
      <c r="B33" s="83" t="s">
        <v>60</v>
      </c>
      <c r="C33" s="184" t="s">
        <v>61</v>
      </c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19">
        <v>8.1999999999999993</v>
      </c>
      <c r="X33" s="183"/>
    </row>
    <row r="34" spans="2:34" s="77" customFormat="1" ht="12.75">
      <c r="B34" s="83" t="s">
        <v>62</v>
      </c>
      <c r="C34" s="184" t="s">
        <v>63</v>
      </c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4"/>
      <c r="T34" s="184"/>
      <c r="U34" s="184"/>
      <c r="V34" s="184"/>
      <c r="W34" s="119">
        <v>8.3000000000000007</v>
      </c>
      <c r="X34" s="183"/>
    </row>
    <row r="35" spans="2:34" s="77" customFormat="1" ht="17.25" customHeight="1">
      <c r="B35" s="89" t="s">
        <v>64</v>
      </c>
      <c r="C35" s="185" t="s">
        <v>65</v>
      </c>
      <c r="D35" s="185"/>
      <c r="E35" s="185"/>
      <c r="F35" s="185"/>
      <c r="G35" s="185"/>
      <c r="H35" s="185"/>
      <c r="I35" s="185"/>
      <c r="J35" s="185"/>
      <c r="K35" s="185"/>
      <c r="L35" s="185"/>
      <c r="M35" s="185"/>
      <c r="N35" s="185"/>
      <c r="O35" s="185"/>
      <c r="P35" s="185"/>
      <c r="Q35" s="185"/>
      <c r="R35" s="185"/>
      <c r="S35" s="185"/>
      <c r="T35" s="185"/>
      <c r="U35" s="185"/>
      <c r="V35" s="185"/>
      <c r="W35" s="90">
        <f>AVERAGE(W36:W37)</f>
        <v>8.75</v>
      </c>
      <c r="X35" s="183"/>
    </row>
    <row r="36" spans="2:34" s="77" customFormat="1" ht="12.75">
      <c r="B36" s="83" t="s">
        <v>66</v>
      </c>
      <c r="C36" s="184" t="s">
        <v>67</v>
      </c>
      <c r="D36" s="184"/>
      <c r="E36" s="184"/>
      <c r="F36" s="184"/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19">
        <v>9.3000000000000007</v>
      </c>
      <c r="X36" s="183"/>
    </row>
    <row r="37" spans="2:34" s="77" customFormat="1" ht="12.75">
      <c r="B37" s="84" t="s">
        <v>68</v>
      </c>
      <c r="C37" s="231" t="s">
        <v>61</v>
      </c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119">
        <v>8.1999999999999993</v>
      </c>
      <c r="X37" s="183"/>
    </row>
    <row r="38" spans="2:34" s="77" customFormat="1" ht="12.75">
      <c r="B38" s="91" t="s">
        <v>69</v>
      </c>
      <c r="C38" s="234" t="s">
        <v>70</v>
      </c>
      <c r="D38" s="234"/>
      <c r="E38" s="234"/>
      <c r="F38" s="234"/>
      <c r="G38" s="234"/>
      <c r="H38" s="234"/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5"/>
      <c r="X38" s="156">
        <f>X39*0.5</f>
        <v>4.7450000000000001</v>
      </c>
    </row>
    <row r="39" spans="2:34" s="77" customFormat="1" ht="12.75" customHeight="1">
      <c r="B39" s="92" t="s">
        <v>71</v>
      </c>
      <c r="C39" s="232" t="s">
        <v>72</v>
      </c>
      <c r="D39" s="233"/>
      <c r="E39" s="233"/>
      <c r="F39" s="233"/>
      <c r="G39" s="233"/>
      <c r="H39" s="233"/>
      <c r="I39" s="233"/>
      <c r="J39" s="233"/>
      <c r="K39" s="233"/>
      <c r="L39" s="233"/>
      <c r="M39" s="233"/>
      <c r="N39" s="233"/>
      <c r="O39" s="233"/>
      <c r="P39" s="233"/>
      <c r="Q39" s="233"/>
      <c r="R39" s="233"/>
      <c r="S39" s="233"/>
      <c r="T39" s="233"/>
      <c r="U39" s="233"/>
      <c r="V39" s="233"/>
      <c r="W39" s="153">
        <v>10</v>
      </c>
      <c r="X39" s="228">
        <f>W39*0.8+W40*0.1+W41*0.1</f>
        <v>9.49</v>
      </c>
    </row>
    <row r="40" spans="2:34" s="77" customFormat="1" ht="15" customHeight="1">
      <c r="B40" s="92" t="s">
        <v>73</v>
      </c>
      <c r="C40" s="232" t="s">
        <v>74</v>
      </c>
      <c r="D40" s="233"/>
      <c r="E40" s="233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3"/>
      <c r="R40" s="233"/>
      <c r="S40" s="233"/>
      <c r="T40" s="233"/>
      <c r="U40" s="233"/>
      <c r="V40" s="233"/>
      <c r="W40" s="154">
        <v>4.9000000000000004</v>
      </c>
      <c r="X40" s="229"/>
      <c r="AG40" s="77">
        <v>10</v>
      </c>
    </row>
    <row r="41" spans="2:34" s="77" customFormat="1" ht="12.75" customHeight="1">
      <c r="B41" s="92" t="s">
        <v>75</v>
      </c>
      <c r="C41" s="232" t="s">
        <v>76</v>
      </c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154">
        <v>10</v>
      </c>
      <c r="X41" s="230"/>
      <c r="AG41" s="77">
        <v>4.9000000000000004</v>
      </c>
    </row>
    <row r="42" spans="2:34" s="77" customFormat="1" ht="18" hidden="1" customHeight="1"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213" t="s">
        <v>77</v>
      </c>
      <c r="U42" s="213"/>
      <c r="V42" s="213"/>
      <c r="W42" s="213"/>
      <c r="X42" s="214"/>
    </row>
    <row r="43" spans="2:34" s="77" customFormat="1" ht="35.25" hidden="1" customHeight="1"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3" t="s">
        <v>78</v>
      </c>
      <c r="U43" s="215" t="e">
        <f xml:space="preserve"> X26+X38+#REF!</f>
        <v>#REF!</v>
      </c>
      <c r="V43" s="215"/>
      <c r="W43" s="216"/>
      <c r="X43" s="217"/>
    </row>
    <row r="44" spans="2:34" s="77" customFormat="1" ht="5.25" customHeight="1">
      <c r="B44" s="218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20"/>
    </row>
    <row r="45" spans="2:34" s="94" customFormat="1" ht="15">
      <c r="B45" s="95"/>
      <c r="C45" s="221" t="s">
        <v>79</v>
      </c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2">
        <f>ROUND(X26+X38,3)</f>
        <v>9.1140000000000008</v>
      </c>
      <c r="V45" s="222"/>
      <c r="W45" s="222"/>
      <c r="X45" s="223"/>
      <c r="AG45" s="126"/>
    </row>
    <row r="46" spans="2:34" s="97" customFormat="1" ht="15.75" customHeight="1" thickBot="1">
      <c r="B46" s="151"/>
      <c r="C46" s="225" t="s">
        <v>80</v>
      </c>
      <c r="D46" s="225"/>
      <c r="E46" s="225"/>
      <c r="F46" s="225"/>
      <c r="G46" s="225"/>
      <c r="H46" s="225"/>
      <c r="I46" s="225"/>
      <c r="J46" s="225"/>
      <c r="K46" s="225"/>
      <c r="L46" s="225"/>
      <c r="M46" s="225"/>
      <c r="N46" s="225"/>
      <c r="O46" s="225"/>
      <c r="P46" s="225"/>
      <c r="Q46" s="225"/>
      <c r="R46" s="225"/>
      <c r="S46" s="225"/>
      <c r="T46" s="225"/>
      <c r="U46" s="226" t="str">
        <f>IF(U45&lt;5,"Insuf",IF(U45&lt;6.5,"Regular",IF(U45&lt;8,"Bom","Bom")))</f>
        <v>Bom</v>
      </c>
      <c r="V46" s="226"/>
      <c r="W46" s="226"/>
      <c r="X46" s="227"/>
      <c r="AH46" s="127"/>
    </row>
    <row r="47" spans="2:34" ht="7.5" customHeight="1">
      <c r="B47" s="74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O47" s="224"/>
      <c r="P47" s="224"/>
      <c r="Q47" s="224"/>
      <c r="R47" s="224"/>
      <c r="S47" s="224"/>
      <c r="T47" s="224"/>
      <c r="U47" s="224"/>
      <c r="V47" s="224"/>
      <c r="W47" s="224"/>
      <c r="X47" s="224"/>
    </row>
    <row r="48" spans="2:34" ht="15.75" customHeight="1">
      <c r="D48" s="102" t="s">
        <v>81</v>
      </c>
      <c r="E48" s="103" t="s">
        <v>82</v>
      </c>
      <c r="F48" s="103"/>
      <c r="G48" s="103"/>
      <c r="H48" s="102"/>
      <c r="I48" s="102"/>
      <c r="J48" s="102"/>
      <c r="K48" s="102"/>
      <c r="L48" s="102" t="s">
        <v>83</v>
      </c>
      <c r="M48" s="10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103"/>
    </row>
    <row r="49" spans="2:24" ht="15.75" customHeight="1">
      <c r="D49" s="102" t="s">
        <v>81</v>
      </c>
      <c r="E49" s="103" t="s">
        <v>82</v>
      </c>
      <c r="F49" s="103"/>
      <c r="G49" s="103"/>
      <c r="H49" s="102"/>
      <c r="I49" s="102"/>
      <c r="J49" s="102"/>
      <c r="K49" s="102"/>
      <c r="L49" s="102" t="s">
        <v>84</v>
      </c>
      <c r="M49" s="102"/>
      <c r="N49" s="110"/>
      <c r="O49" s="110"/>
      <c r="P49" s="110"/>
      <c r="Q49" s="110"/>
      <c r="R49" s="110"/>
      <c r="S49" s="110"/>
      <c r="T49" s="110"/>
      <c r="U49" s="110"/>
      <c r="V49" s="110"/>
      <c r="W49" s="111"/>
      <c r="X49" s="103"/>
    </row>
    <row r="50" spans="2:24" ht="18.75">
      <c r="B50" s="74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05"/>
      <c r="U50" s="100"/>
      <c r="V50" s="106"/>
      <c r="W50" s="104"/>
      <c r="X50" s="103"/>
    </row>
  </sheetData>
  <sheetProtection algorithmName="SHA-512" hashValue="kiAOW2jaiKT/alecsTeKiirHM8E95aFL03AoSWx93+FRdZSUmkgUkB+KQ5uKf5FdhhvdNBlUCy6LwYpGATxiqA==" saltValue="vQAq18yGTtQ3cTiJayG7Cg==" spinCount="100000" sheet="1" objects="1" scenarios="1" selectLockedCells="1"/>
  <mergeCells count="47">
    <mergeCell ref="X39:X41"/>
    <mergeCell ref="C34:V34"/>
    <mergeCell ref="C35:V35"/>
    <mergeCell ref="C36:V36"/>
    <mergeCell ref="C37:V37"/>
    <mergeCell ref="C39:V39"/>
    <mergeCell ref="C40:V40"/>
    <mergeCell ref="C41:V41"/>
    <mergeCell ref="C38:W38"/>
    <mergeCell ref="N48:W48"/>
    <mergeCell ref="T42:X42"/>
    <mergeCell ref="U43:V43"/>
    <mergeCell ref="W43:X43"/>
    <mergeCell ref="B44:X44"/>
    <mergeCell ref="C45:T45"/>
    <mergeCell ref="U45:X45"/>
    <mergeCell ref="O47:X47"/>
    <mergeCell ref="C46:T46"/>
    <mergeCell ref="U46:X46"/>
    <mergeCell ref="AD12:AD14"/>
    <mergeCell ref="F13:S13"/>
    <mergeCell ref="U13:W13"/>
    <mergeCell ref="F17:N17"/>
    <mergeCell ref="S17:W17"/>
    <mergeCell ref="AD17:AD18"/>
    <mergeCell ref="F9:N9"/>
    <mergeCell ref="S9:W9"/>
    <mergeCell ref="B3:X3"/>
    <mergeCell ref="B4:X4"/>
    <mergeCell ref="B5:X5"/>
    <mergeCell ref="F7:S7"/>
    <mergeCell ref="U7:W7"/>
    <mergeCell ref="C26:W26"/>
    <mergeCell ref="B11:X11"/>
    <mergeCell ref="B19:X19"/>
    <mergeCell ref="G21:I21"/>
    <mergeCell ref="K21:M21"/>
    <mergeCell ref="G23:P23"/>
    <mergeCell ref="T23:W23"/>
    <mergeCell ref="C27:V27"/>
    <mergeCell ref="X27:X37"/>
    <mergeCell ref="C28:V28"/>
    <mergeCell ref="C29:V29"/>
    <mergeCell ref="C30:V30"/>
    <mergeCell ref="C31:V31"/>
    <mergeCell ref="C32:V32"/>
    <mergeCell ref="C33:V33"/>
  </mergeCells>
  <dataValidations count="1">
    <dataValidation type="list" allowBlank="1" showInputMessage="1" showErrorMessage="1" sqref="W40:W41" xr:uid="{162D2AE7-24FB-40A0-9A27-4BF937B275F7}">
      <formula1>$AG$40:$AG$41</formula1>
    </dataValidation>
  </dataValidations>
  <pageMargins left="0.51181102362204722" right="0.35433070866141736" top="0.27559055118110237" bottom="0.27559055118110237" header="0" footer="0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B1:AG62"/>
  <sheetViews>
    <sheetView zoomScale="175" zoomScaleNormal="175" workbookViewId="0">
      <selection activeCell="K21" sqref="K21:M21"/>
    </sheetView>
  </sheetViews>
  <sheetFormatPr defaultRowHeight="18"/>
  <cols>
    <col min="1" max="1" width="2.85546875" customWidth="1"/>
    <col min="2" max="2" width="4.140625" style="101" customWidth="1"/>
    <col min="3" max="19" width="4.140625" style="40" customWidth="1"/>
    <col min="20" max="20" width="4.140625" style="43" customWidth="1"/>
    <col min="21" max="21" width="4.140625" style="44" customWidth="1"/>
    <col min="22" max="22" width="4.140625" style="107" customWidth="1"/>
    <col min="23" max="23" width="4.140625" style="108" customWidth="1"/>
    <col min="24" max="24" width="4.140625" style="109" customWidth="1"/>
    <col min="25" max="30" width="0" hidden="1" customWidth="1"/>
    <col min="31" max="31" width="2.85546875" customWidth="1"/>
    <col min="33" max="33" width="12.28515625" bestFit="1" customWidth="1"/>
    <col min="34" max="34" width="12.7109375" customWidth="1"/>
  </cols>
  <sheetData>
    <row r="1" spans="2:31" ht="31.5" customHeight="1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27"/>
      <c r="T1" s="27"/>
      <c r="U1" s="27"/>
      <c r="V1" s="27"/>
      <c r="W1" s="28"/>
      <c r="X1" s="19"/>
      <c r="AD1" s="29"/>
    </row>
    <row r="2" spans="2:31" ht="14.25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0"/>
      <c r="U2" s="30"/>
      <c r="V2" s="4"/>
      <c r="W2" s="6"/>
      <c r="X2" s="19"/>
      <c r="AD2" s="29"/>
    </row>
    <row r="3" spans="2:31" ht="18.75" customHeight="1" thickBot="1">
      <c r="B3" s="199" t="s">
        <v>21</v>
      </c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</row>
    <row r="4" spans="2:31" ht="18.75" customHeight="1" thickBot="1">
      <c r="B4" s="200" t="s">
        <v>85</v>
      </c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2"/>
    </row>
    <row r="5" spans="2:31" ht="11.25" customHeight="1">
      <c r="B5" s="189" t="s">
        <v>23</v>
      </c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1"/>
      <c r="AD5" s="31" t="s">
        <v>5</v>
      </c>
    </row>
    <row r="6" spans="2:31" ht="5.25" customHeight="1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"/>
      <c r="U6" s="4"/>
      <c r="V6" s="5"/>
      <c r="W6" s="6"/>
      <c r="X6" s="7"/>
      <c r="AD6" s="32"/>
    </row>
    <row r="7" spans="2:31" ht="13.5" customHeight="1">
      <c r="B7" s="8"/>
      <c r="C7" s="9"/>
      <c r="D7" s="10"/>
      <c r="E7" s="11" t="s">
        <v>24</v>
      </c>
      <c r="F7" s="203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5"/>
      <c r="T7" s="12" t="s">
        <v>25</v>
      </c>
      <c r="U7" s="195"/>
      <c r="V7" s="193"/>
      <c r="W7" s="194"/>
      <c r="X7" s="7"/>
      <c r="AD7" s="33" t="s">
        <v>26</v>
      </c>
    </row>
    <row r="8" spans="2:31" ht="5.25" customHeight="1"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6"/>
      <c r="V8" s="16"/>
      <c r="W8" s="17"/>
      <c r="X8" s="7"/>
      <c r="AD8" s="33"/>
    </row>
    <row r="9" spans="2:31" s="34" customFormat="1" ht="12.75">
      <c r="B9" s="18"/>
      <c r="C9" s="19"/>
      <c r="D9" s="19"/>
      <c r="E9" s="20" t="s">
        <v>27</v>
      </c>
      <c r="F9" s="195"/>
      <c r="G9" s="193"/>
      <c r="H9" s="193"/>
      <c r="I9" s="193"/>
      <c r="J9" s="193"/>
      <c r="K9" s="193"/>
      <c r="L9" s="193"/>
      <c r="M9" s="193"/>
      <c r="N9" s="194"/>
      <c r="O9" s="1"/>
      <c r="P9" s="1"/>
      <c r="Q9" s="19"/>
      <c r="R9" s="21" t="s">
        <v>28</v>
      </c>
      <c r="S9" s="196"/>
      <c r="T9" s="197"/>
      <c r="U9" s="197"/>
      <c r="V9" s="197"/>
      <c r="W9" s="198"/>
      <c r="X9" s="7"/>
      <c r="AD9" s="35"/>
      <c r="AE9"/>
    </row>
    <row r="10" spans="2:31" ht="5.25" customHeight="1" thickBot="1"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4"/>
      <c r="Q10" s="24"/>
      <c r="R10" s="24"/>
      <c r="S10" s="24"/>
      <c r="T10" s="24"/>
      <c r="U10" s="24"/>
      <c r="V10" s="24"/>
      <c r="W10" s="25"/>
      <c r="X10" s="26"/>
      <c r="AD10" s="36"/>
    </row>
    <row r="11" spans="2:31" ht="11.25" customHeight="1" thickBot="1">
      <c r="B11" s="189" t="s">
        <v>29</v>
      </c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91"/>
      <c r="AD11" s="36"/>
    </row>
    <row r="12" spans="2:31" ht="5.25" customHeight="1"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5"/>
      <c r="W12" s="6"/>
      <c r="X12" s="7"/>
      <c r="AD12" s="207" t="s">
        <v>9</v>
      </c>
    </row>
    <row r="13" spans="2:31" ht="12.75" customHeight="1">
      <c r="B13" s="8"/>
      <c r="C13" s="9"/>
      <c r="D13" s="10"/>
      <c r="E13" s="11" t="s">
        <v>24</v>
      </c>
      <c r="F13" s="203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05"/>
      <c r="T13" s="12" t="s">
        <v>25</v>
      </c>
      <c r="U13" s="195"/>
      <c r="V13" s="193"/>
      <c r="W13" s="194"/>
      <c r="X13" s="7"/>
      <c r="AD13" s="208"/>
    </row>
    <row r="14" spans="2:31" ht="6.75" customHeight="1" thickBot="1"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6"/>
      <c r="V14" s="16"/>
      <c r="W14" s="17"/>
      <c r="X14" s="7"/>
      <c r="AD14" s="209"/>
    </row>
    <row r="15" spans="2:31" ht="12.75" customHeight="1">
      <c r="B15" s="39" t="s">
        <v>30</v>
      </c>
      <c r="C15" s="3"/>
      <c r="D15" s="1"/>
      <c r="F15" s="41"/>
      <c r="G15" s="1"/>
      <c r="I15" s="42" t="s">
        <v>31</v>
      </c>
      <c r="J15" s="116"/>
      <c r="K15" s="1"/>
      <c r="M15" s="1"/>
      <c r="N15" s="41"/>
      <c r="O15" s="17"/>
      <c r="Q15" s="42" t="s">
        <v>32</v>
      </c>
      <c r="R15" s="117" t="s">
        <v>34</v>
      </c>
      <c r="S15" s="17"/>
      <c r="V15" s="42" t="s">
        <v>33</v>
      </c>
      <c r="W15" s="117"/>
      <c r="X15" s="45"/>
      <c r="AD15" s="46"/>
    </row>
    <row r="16" spans="2:31" ht="5.25" customHeight="1" thickBot="1">
      <c r="B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9"/>
      <c r="P16" s="48"/>
      <c r="Q16" s="48"/>
      <c r="R16" s="48" t="s">
        <v>35</v>
      </c>
      <c r="S16" s="48"/>
      <c r="T16" s="49"/>
      <c r="U16" s="48"/>
      <c r="V16" s="48"/>
      <c r="W16" s="1"/>
      <c r="X16" s="7"/>
      <c r="AD16" s="50"/>
    </row>
    <row r="17" spans="2:30" ht="12.75" customHeight="1">
      <c r="B17" s="18"/>
      <c r="C17" s="19"/>
      <c r="D17" s="19"/>
      <c r="E17" s="20" t="s">
        <v>27</v>
      </c>
      <c r="F17" s="195"/>
      <c r="G17" s="193"/>
      <c r="H17" s="193"/>
      <c r="I17" s="193"/>
      <c r="J17" s="193"/>
      <c r="K17" s="193"/>
      <c r="L17" s="193"/>
      <c r="M17" s="193"/>
      <c r="N17" s="194"/>
      <c r="O17" s="1"/>
      <c r="P17" s="1"/>
      <c r="Q17" s="19"/>
      <c r="R17" s="21" t="s">
        <v>28</v>
      </c>
      <c r="S17" s="196"/>
      <c r="T17" s="197"/>
      <c r="U17" s="197"/>
      <c r="V17" s="197"/>
      <c r="W17" s="198"/>
      <c r="X17" s="7"/>
      <c r="AD17" s="210" t="s">
        <v>13</v>
      </c>
    </row>
    <row r="18" spans="2:30" ht="6" customHeight="1" thickBot="1">
      <c r="B18" s="51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3"/>
      <c r="O18" s="53"/>
      <c r="P18" s="23"/>
      <c r="Q18" s="23"/>
      <c r="R18" s="23"/>
      <c r="S18" s="23"/>
      <c r="T18" s="54"/>
      <c r="U18" s="54"/>
      <c r="V18" s="55"/>
      <c r="W18" s="56"/>
      <c r="X18" s="57"/>
      <c r="AD18" s="211"/>
    </row>
    <row r="19" spans="2:30" ht="11.25" customHeight="1">
      <c r="B19" s="189" t="s">
        <v>36</v>
      </c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1"/>
      <c r="AD19" s="58" t="s">
        <v>15</v>
      </c>
    </row>
    <row r="20" spans="2:30" ht="5.25" customHeight="1"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5"/>
      <c r="W20" s="6"/>
      <c r="X20" s="7"/>
      <c r="AD20" s="59"/>
    </row>
    <row r="21" spans="2:30" ht="14.25" customHeight="1" thickBot="1">
      <c r="B21" s="39" t="s">
        <v>37</v>
      </c>
      <c r="D21" s="1"/>
      <c r="E21" s="1"/>
      <c r="F21" s="17" t="s">
        <v>38</v>
      </c>
      <c r="G21" s="192"/>
      <c r="H21" s="193"/>
      <c r="I21" s="194"/>
      <c r="J21" s="17" t="s">
        <v>39</v>
      </c>
      <c r="K21" s="192"/>
      <c r="L21" s="193"/>
      <c r="M21" s="194"/>
      <c r="N21" s="60"/>
      <c r="P21" s="1" t="s">
        <v>40</v>
      </c>
      <c r="Q21" s="60"/>
      <c r="R21" s="61"/>
      <c r="S21" s="42" t="s">
        <v>41</v>
      </c>
      <c r="T21" s="117" t="s">
        <v>34</v>
      </c>
      <c r="U21" s="17"/>
      <c r="V21" s="62" t="s">
        <v>42</v>
      </c>
      <c r="W21" s="118"/>
      <c r="X21" s="63"/>
      <c r="AD21" s="64"/>
    </row>
    <row r="22" spans="2:30" ht="6" customHeight="1">
      <c r="B22" s="65"/>
      <c r="D22" s="1"/>
      <c r="E22" s="41"/>
      <c r="F22" s="41"/>
      <c r="G22" s="4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T22" s="66"/>
      <c r="U22" s="67"/>
      <c r="V22" s="67"/>
      <c r="W22" s="67"/>
      <c r="X22" s="7"/>
    </row>
    <row r="23" spans="2:30" ht="14.25" customHeight="1">
      <c r="B23" s="68"/>
      <c r="C23" s="1"/>
      <c r="D23" s="1"/>
      <c r="E23" s="1"/>
      <c r="F23" s="69" t="s">
        <v>43</v>
      </c>
      <c r="G23" s="195" t="s">
        <v>44</v>
      </c>
      <c r="H23" s="193"/>
      <c r="I23" s="193"/>
      <c r="J23" s="193"/>
      <c r="K23" s="193"/>
      <c r="L23" s="193"/>
      <c r="M23" s="193"/>
      <c r="N23" s="193"/>
      <c r="O23" s="193"/>
      <c r="P23" s="194"/>
      <c r="Q23" s="1"/>
      <c r="R23" s="1"/>
      <c r="S23" s="62" t="s">
        <v>45</v>
      </c>
      <c r="T23" s="195" t="s">
        <v>86</v>
      </c>
      <c r="U23" s="193"/>
      <c r="V23" s="193"/>
      <c r="W23" s="194"/>
      <c r="X23" s="7"/>
    </row>
    <row r="24" spans="2:30" ht="6" customHeight="1" thickBot="1"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53"/>
      <c r="Q24" s="53"/>
      <c r="R24" s="71"/>
      <c r="S24" s="71"/>
      <c r="T24" s="72"/>
      <c r="U24" s="73"/>
      <c r="V24" s="73"/>
      <c r="W24" s="25"/>
      <c r="X24" s="26"/>
    </row>
    <row r="25" spans="2:30" ht="4.5" customHeight="1" thickBot="1">
      <c r="B25" s="74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6"/>
      <c r="Q25" s="76"/>
      <c r="R25" s="75"/>
      <c r="S25" s="75"/>
      <c r="T25" s="77"/>
      <c r="U25" s="78"/>
      <c r="V25" s="78"/>
      <c r="W25" s="79"/>
      <c r="X25" s="79"/>
    </row>
    <row r="26" spans="2:30" s="77" customFormat="1" ht="13.5" thickBot="1">
      <c r="B26" s="80" t="s">
        <v>87</v>
      </c>
      <c r="C26" s="187" t="s">
        <v>88</v>
      </c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7"/>
      <c r="W26" s="187"/>
      <c r="X26" s="81">
        <f>AVERAGE(X28,X34,X37)*0.75</f>
        <v>6.3724999999999996</v>
      </c>
    </row>
    <row r="27" spans="2:30" s="77" customFormat="1" ht="12.75">
      <c r="B27" s="112" t="s">
        <v>89</v>
      </c>
      <c r="C27" s="236" t="s">
        <v>90</v>
      </c>
      <c r="D27" s="236"/>
      <c r="E27" s="236"/>
      <c r="F27" s="236"/>
      <c r="G27" s="236"/>
      <c r="H27" s="236"/>
      <c r="I27" s="236"/>
      <c r="J27" s="236"/>
      <c r="K27" s="236"/>
      <c r="L27" s="236"/>
      <c r="M27" s="236"/>
      <c r="N27" s="236"/>
      <c r="O27" s="236"/>
      <c r="P27" s="236"/>
      <c r="Q27" s="236"/>
      <c r="R27" s="236"/>
      <c r="S27" s="236"/>
      <c r="T27" s="236"/>
      <c r="U27" s="236"/>
      <c r="V27" s="236"/>
      <c r="W27" s="236"/>
      <c r="X27" s="237"/>
    </row>
    <row r="28" spans="2:30" s="77" customFormat="1" ht="12.75">
      <c r="B28" s="83" t="s">
        <v>91</v>
      </c>
      <c r="C28" s="238" t="s">
        <v>92</v>
      </c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/>
      <c r="T28" s="238"/>
      <c r="U28" s="238"/>
      <c r="V28" s="239"/>
      <c r="W28" s="117">
        <v>9.6</v>
      </c>
      <c r="X28" s="240">
        <f>AVERAGE(W28:W32)</f>
        <v>8.7199999999999989</v>
      </c>
    </row>
    <row r="29" spans="2:30" s="77" customFormat="1" ht="22.5" customHeight="1">
      <c r="B29" s="83" t="s">
        <v>93</v>
      </c>
      <c r="C29" s="238" t="s">
        <v>94</v>
      </c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9"/>
      <c r="W29" s="117">
        <v>8.6</v>
      </c>
      <c r="X29" s="183"/>
    </row>
    <row r="30" spans="2:30" s="77" customFormat="1" ht="22.5" customHeight="1">
      <c r="B30" s="83" t="s">
        <v>95</v>
      </c>
      <c r="C30" s="241" t="s">
        <v>96</v>
      </c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8"/>
      <c r="V30" s="239"/>
      <c r="W30" s="117">
        <v>7.6</v>
      </c>
      <c r="X30" s="183"/>
    </row>
    <row r="31" spans="2:30" s="77" customFormat="1" ht="12.75">
      <c r="B31" s="83" t="s">
        <v>97</v>
      </c>
      <c r="C31" s="238" t="s">
        <v>98</v>
      </c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9"/>
      <c r="W31" s="117">
        <v>9.3000000000000007</v>
      </c>
      <c r="X31" s="183"/>
    </row>
    <row r="32" spans="2:30" s="77" customFormat="1" ht="12.75">
      <c r="B32" s="84" t="s">
        <v>99</v>
      </c>
      <c r="C32" s="242" t="s">
        <v>100</v>
      </c>
      <c r="D32" s="242"/>
      <c r="E32" s="242"/>
      <c r="F32" s="242"/>
      <c r="G32" s="242"/>
      <c r="H32" s="242"/>
      <c r="I32" s="242"/>
      <c r="J32" s="242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2"/>
      <c r="V32" s="243"/>
      <c r="W32" s="119">
        <v>8.5</v>
      </c>
      <c r="X32" s="183"/>
    </row>
    <row r="33" spans="2:31" s="77" customFormat="1" ht="12.75">
      <c r="B33" s="85" t="s">
        <v>101</v>
      </c>
      <c r="C33" s="250" t="s">
        <v>102</v>
      </c>
      <c r="D33" s="250"/>
      <c r="E33" s="250"/>
      <c r="F33" s="250"/>
      <c r="G33" s="250"/>
      <c r="H33" s="250"/>
      <c r="I33" s="250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250"/>
      <c r="U33" s="250"/>
      <c r="V33" s="250"/>
      <c r="W33" s="250"/>
      <c r="X33" s="251"/>
    </row>
    <row r="34" spans="2:31" s="77" customFormat="1" ht="12.75">
      <c r="B34" s="86" t="s">
        <v>103</v>
      </c>
      <c r="C34" s="252" t="s">
        <v>104</v>
      </c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3"/>
      <c r="W34" s="120">
        <v>7.5</v>
      </c>
      <c r="X34" s="183">
        <f>AVERAGE(W34:W35)</f>
        <v>8.5500000000000007</v>
      </c>
    </row>
    <row r="35" spans="2:31" s="77" customFormat="1" ht="12.75">
      <c r="B35" s="83" t="s">
        <v>105</v>
      </c>
      <c r="C35" s="254" t="s">
        <v>106</v>
      </c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6"/>
      <c r="W35" s="117">
        <v>9.6</v>
      </c>
      <c r="X35" s="183"/>
    </row>
    <row r="36" spans="2:31" s="77" customFormat="1" ht="12.75" customHeight="1">
      <c r="B36" s="85" t="s">
        <v>107</v>
      </c>
      <c r="C36" s="257" t="s">
        <v>108</v>
      </c>
      <c r="D36" s="258"/>
      <c r="E36" s="258"/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  <c r="R36" s="258"/>
      <c r="S36" s="258"/>
      <c r="T36" s="258"/>
      <c r="U36" s="258"/>
      <c r="V36" s="258"/>
      <c r="W36" s="258"/>
      <c r="X36" s="259"/>
    </row>
    <row r="37" spans="2:31" s="77" customFormat="1" ht="12.75">
      <c r="B37" s="86" t="s">
        <v>109</v>
      </c>
      <c r="C37" s="244" t="s">
        <v>110</v>
      </c>
      <c r="D37" s="245"/>
      <c r="E37" s="245"/>
      <c r="F37" s="245"/>
      <c r="G37" s="245"/>
      <c r="H37" s="245"/>
      <c r="I37" s="245"/>
      <c r="J37" s="245"/>
      <c r="K37" s="245"/>
      <c r="L37" s="245"/>
      <c r="M37" s="245"/>
      <c r="N37" s="245"/>
      <c r="O37" s="245"/>
      <c r="P37" s="245"/>
      <c r="Q37" s="245"/>
      <c r="R37" s="245"/>
      <c r="S37" s="245"/>
      <c r="T37" s="245"/>
      <c r="U37" s="245"/>
      <c r="V37" s="246"/>
      <c r="W37" s="120">
        <v>8.5</v>
      </c>
      <c r="X37" s="183">
        <f>AVERAGE(W37:W41)</f>
        <v>8.2199999999999989</v>
      </c>
    </row>
    <row r="38" spans="2:31" s="77" customFormat="1" ht="22.5" customHeight="1">
      <c r="B38" s="86" t="s">
        <v>111</v>
      </c>
      <c r="C38" s="238" t="s">
        <v>112</v>
      </c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38"/>
      <c r="U38" s="238"/>
      <c r="V38" s="239"/>
      <c r="W38" s="120">
        <v>7.5</v>
      </c>
      <c r="X38" s="183"/>
      <c r="AE38" s="87"/>
    </row>
    <row r="39" spans="2:31" s="77" customFormat="1" ht="12.75" customHeight="1">
      <c r="B39" s="86" t="s">
        <v>113</v>
      </c>
      <c r="C39" s="242" t="s">
        <v>114</v>
      </c>
      <c r="D39" s="242"/>
      <c r="E39" s="242"/>
      <c r="F39" s="242"/>
      <c r="G39" s="242"/>
      <c r="H39" s="242"/>
      <c r="I39" s="242"/>
      <c r="J39" s="242"/>
      <c r="K39" s="242"/>
      <c r="L39" s="242"/>
      <c r="M39" s="242"/>
      <c r="N39" s="242"/>
      <c r="O39" s="242"/>
      <c r="P39" s="242"/>
      <c r="Q39" s="242"/>
      <c r="R39" s="242"/>
      <c r="S39" s="242"/>
      <c r="T39" s="242"/>
      <c r="U39" s="242"/>
      <c r="V39" s="243"/>
      <c r="W39" s="120">
        <v>8.6</v>
      </c>
      <c r="X39" s="183"/>
    </row>
    <row r="40" spans="2:31" s="77" customFormat="1" ht="12.75">
      <c r="B40" s="86" t="s">
        <v>115</v>
      </c>
      <c r="C40" s="242" t="s">
        <v>116</v>
      </c>
      <c r="D40" s="242"/>
      <c r="E40" s="242"/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3"/>
      <c r="W40" s="120">
        <v>8.1999999999999993</v>
      </c>
      <c r="X40" s="183"/>
    </row>
    <row r="41" spans="2:31" s="77" customFormat="1" ht="13.5" customHeight="1" thickBot="1">
      <c r="B41" s="124" t="s">
        <v>117</v>
      </c>
      <c r="C41" s="248" t="s">
        <v>118</v>
      </c>
      <c r="D41" s="248"/>
      <c r="E41" s="248"/>
      <c r="F41" s="248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9"/>
      <c r="W41" s="125">
        <v>8.3000000000000007</v>
      </c>
      <c r="X41" s="247"/>
    </row>
    <row r="42" spans="2:31" s="77" customFormat="1" ht="13.5" thickBot="1">
      <c r="B42" s="113" t="s">
        <v>46</v>
      </c>
      <c r="C42" s="260" t="s">
        <v>47</v>
      </c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2"/>
      <c r="X42" s="114">
        <f>X43*0.25</f>
        <v>2.125</v>
      </c>
    </row>
    <row r="43" spans="2:31" s="77" customFormat="1" ht="20.25" customHeight="1">
      <c r="B43" s="112" t="s">
        <v>48</v>
      </c>
      <c r="C43" s="263" t="s">
        <v>49</v>
      </c>
      <c r="D43" s="263"/>
      <c r="E43" s="263"/>
      <c r="F43" s="263"/>
      <c r="G43" s="263"/>
      <c r="H43" s="263"/>
      <c r="I43" s="263"/>
      <c r="J43" s="263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121">
        <f>AVERAGE(W44:W46)</f>
        <v>8.6</v>
      </c>
      <c r="X43" s="264">
        <f>AVERAGE(W43,W47,W51)</f>
        <v>8.5</v>
      </c>
    </row>
    <row r="44" spans="2:31" s="77" customFormat="1" ht="22.5" customHeight="1">
      <c r="B44" s="83" t="s">
        <v>50</v>
      </c>
      <c r="C44" s="184" t="s">
        <v>51</v>
      </c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17">
        <v>9.3000000000000007</v>
      </c>
      <c r="X44" s="183"/>
    </row>
    <row r="45" spans="2:31" s="77" customFormat="1" ht="12.75">
      <c r="B45" s="83" t="s">
        <v>52</v>
      </c>
      <c r="C45" s="184" t="s">
        <v>53</v>
      </c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17">
        <v>8.1999999999999993</v>
      </c>
      <c r="X45" s="183"/>
    </row>
    <row r="46" spans="2:31" s="77" customFormat="1" ht="13.5" customHeight="1">
      <c r="B46" s="83" t="s">
        <v>54</v>
      </c>
      <c r="C46" s="184" t="s">
        <v>55</v>
      </c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17">
        <v>8.3000000000000007</v>
      </c>
      <c r="X46" s="183"/>
    </row>
    <row r="47" spans="2:31" s="77" customFormat="1" ht="12.75">
      <c r="B47" s="89" t="s">
        <v>56</v>
      </c>
      <c r="C47" s="185" t="s">
        <v>57</v>
      </c>
      <c r="D47" s="185"/>
      <c r="E47" s="185"/>
      <c r="F47" s="185"/>
      <c r="G47" s="185"/>
      <c r="H47" s="185"/>
      <c r="I47" s="185"/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90">
        <f>AVERAGE(W48:W50)</f>
        <v>8.2000000000000011</v>
      </c>
      <c r="X47" s="183"/>
    </row>
    <row r="48" spans="2:31" s="77" customFormat="1" ht="12.75">
      <c r="B48" s="83" t="s">
        <v>58</v>
      </c>
      <c r="C48" s="184" t="s">
        <v>59</v>
      </c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19">
        <v>8.1999999999999993</v>
      </c>
      <c r="X48" s="183"/>
    </row>
    <row r="49" spans="2:33" s="77" customFormat="1" ht="12.75">
      <c r="B49" s="83" t="s">
        <v>60</v>
      </c>
      <c r="C49" s="184" t="s">
        <v>61</v>
      </c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19">
        <v>9.3000000000000007</v>
      </c>
      <c r="X49" s="183"/>
    </row>
    <row r="50" spans="2:33" s="77" customFormat="1" ht="12.75">
      <c r="B50" s="83" t="s">
        <v>62</v>
      </c>
      <c r="C50" s="184" t="s">
        <v>63</v>
      </c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19">
        <v>7.1</v>
      </c>
      <c r="X50" s="183"/>
    </row>
    <row r="51" spans="2:33" s="77" customFormat="1" ht="17.25" customHeight="1">
      <c r="B51" s="89" t="s">
        <v>64</v>
      </c>
      <c r="C51" s="185" t="s">
        <v>65</v>
      </c>
      <c r="D51" s="185"/>
      <c r="E51" s="185"/>
      <c r="F51" s="185"/>
      <c r="G51" s="185"/>
      <c r="H51" s="185"/>
      <c r="I51" s="185"/>
      <c r="J51" s="185"/>
      <c r="K51" s="185"/>
      <c r="L51" s="185"/>
      <c r="M51" s="185"/>
      <c r="N51" s="185"/>
      <c r="O51" s="185"/>
      <c r="P51" s="185"/>
      <c r="Q51" s="185"/>
      <c r="R51" s="185"/>
      <c r="S51" s="185"/>
      <c r="T51" s="185"/>
      <c r="U51" s="185"/>
      <c r="V51" s="185"/>
      <c r="W51" s="90">
        <f>AVERAGE(W52:W53)</f>
        <v>8.6999999999999993</v>
      </c>
      <c r="X51" s="183"/>
    </row>
    <row r="52" spans="2:33" s="77" customFormat="1" ht="12.75">
      <c r="B52" s="83" t="s">
        <v>66</v>
      </c>
      <c r="C52" s="184" t="s">
        <v>67</v>
      </c>
      <c r="D52" s="184"/>
      <c r="E52" s="184"/>
      <c r="F52" s="184"/>
      <c r="G52" s="184"/>
      <c r="H52" s="184"/>
      <c r="I52" s="184"/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19">
        <v>8.3000000000000007</v>
      </c>
      <c r="X52" s="183"/>
    </row>
    <row r="53" spans="2:33" s="77" customFormat="1" ht="13.5" thickBot="1">
      <c r="B53" s="122" t="s">
        <v>68</v>
      </c>
      <c r="C53" s="265" t="s">
        <v>61</v>
      </c>
      <c r="D53" s="265"/>
      <c r="E53" s="265"/>
      <c r="F53" s="265"/>
      <c r="G53" s="265"/>
      <c r="H53" s="265"/>
      <c r="I53" s="265"/>
      <c r="J53" s="265"/>
      <c r="K53" s="265"/>
      <c r="L53" s="265"/>
      <c r="M53" s="265"/>
      <c r="N53" s="265"/>
      <c r="O53" s="265"/>
      <c r="P53" s="265"/>
      <c r="Q53" s="265"/>
      <c r="R53" s="265"/>
      <c r="S53" s="265"/>
      <c r="T53" s="265"/>
      <c r="U53" s="265"/>
      <c r="V53" s="265"/>
      <c r="W53" s="123">
        <v>9.1</v>
      </c>
      <c r="X53" s="247"/>
    </row>
    <row r="54" spans="2:33" s="77" customFormat="1" ht="18" hidden="1" customHeight="1"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213" t="s">
        <v>77</v>
      </c>
      <c r="U54" s="213"/>
      <c r="V54" s="213"/>
      <c r="W54" s="213"/>
      <c r="X54" s="214"/>
    </row>
    <row r="55" spans="2:33" s="77" customFormat="1" ht="35.25" hidden="1" customHeight="1"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3" t="s">
        <v>78</v>
      </c>
      <c r="U55" s="215" t="e">
        <f xml:space="preserve"> X42+#REF!+X26</f>
        <v>#REF!</v>
      </c>
      <c r="V55" s="215"/>
      <c r="W55" s="216"/>
      <c r="X55" s="217"/>
    </row>
    <row r="56" spans="2:33" s="77" customFormat="1" ht="5.25" customHeight="1" thickBot="1">
      <c r="B56" s="218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20"/>
    </row>
    <row r="57" spans="2:33" s="94" customFormat="1" ht="15">
      <c r="B57" s="95"/>
      <c r="C57" s="221" t="s">
        <v>79</v>
      </c>
      <c r="D57" s="221"/>
      <c r="E57" s="221"/>
      <c r="F57" s="221"/>
      <c r="G57" s="221"/>
      <c r="H57" s="221"/>
      <c r="I57" s="221"/>
      <c r="J57" s="221"/>
      <c r="K57" s="221"/>
      <c r="L57" s="221"/>
      <c r="M57" s="221"/>
      <c r="N57" s="221"/>
      <c r="O57" s="221"/>
      <c r="P57" s="221"/>
      <c r="Q57" s="221"/>
      <c r="R57" s="221"/>
      <c r="S57" s="221"/>
      <c r="T57" s="221"/>
      <c r="U57" s="222">
        <f>ROUND(X26+X42,3)</f>
        <v>8.4979999999999993</v>
      </c>
      <c r="V57" s="222"/>
      <c r="W57" s="222"/>
      <c r="X57" s="223"/>
      <c r="AG57" s="96"/>
    </row>
    <row r="58" spans="2:33" s="97" customFormat="1" ht="15.75" customHeight="1" thickBot="1">
      <c r="B58" s="98"/>
      <c r="C58" s="225" t="s">
        <v>80</v>
      </c>
      <c r="D58" s="225"/>
      <c r="E58" s="225"/>
      <c r="F58" s="225"/>
      <c r="G58" s="225"/>
      <c r="H58" s="225"/>
      <c r="I58" s="225"/>
      <c r="J58" s="225"/>
      <c r="K58" s="225"/>
      <c r="L58" s="225"/>
      <c r="M58" s="225"/>
      <c r="N58" s="225"/>
      <c r="O58" s="225"/>
      <c r="P58" s="225"/>
      <c r="Q58" s="225"/>
      <c r="R58" s="225"/>
      <c r="S58" s="225"/>
      <c r="T58" s="225"/>
      <c r="U58" s="226" t="str">
        <f>IF(U57&lt;5,"Insuf",IF(U57&lt;6.5,"Regular",IF(U57&lt;8,"Bom","Muito Bom")))</f>
        <v>Muito Bom</v>
      </c>
      <c r="V58" s="226"/>
      <c r="W58" s="226"/>
      <c r="X58" s="227"/>
    </row>
    <row r="59" spans="2:33" ht="6.75" customHeight="1">
      <c r="B59" s="74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100"/>
      <c r="V59" s="100"/>
      <c r="W59" s="17"/>
      <c r="X59" s="17"/>
    </row>
    <row r="60" spans="2:33" ht="15.75" customHeight="1">
      <c r="D60" s="102" t="s">
        <v>81</v>
      </c>
      <c r="E60" s="103" t="s">
        <v>82</v>
      </c>
      <c r="F60" s="103"/>
      <c r="G60" s="103"/>
      <c r="H60" s="102"/>
      <c r="I60" s="102"/>
      <c r="J60" s="102"/>
      <c r="K60" s="102"/>
      <c r="L60" s="102" t="s">
        <v>83</v>
      </c>
      <c r="M60" s="10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103"/>
    </row>
    <row r="61" spans="2:33" ht="15.75" customHeight="1">
      <c r="D61" s="102" t="s">
        <v>81</v>
      </c>
      <c r="E61" s="103" t="s">
        <v>82</v>
      </c>
      <c r="F61" s="103"/>
      <c r="G61" s="103"/>
      <c r="H61" s="102"/>
      <c r="I61" s="102"/>
      <c r="J61" s="102"/>
      <c r="K61" s="102"/>
      <c r="L61" s="102" t="s">
        <v>84</v>
      </c>
      <c r="M61" s="102"/>
      <c r="N61" s="110"/>
      <c r="O61" s="110"/>
      <c r="P61" s="110"/>
      <c r="Q61" s="110"/>
      <c r="R61" s="110"/>
      <c r="S61" s="110"/>
      <c r="T61" s="110"/>
      <c r="U61" s="110"/>
      <c r="V61" s="110"/>
      <c r="W61" s="111"/>
      <c r="X61" s="103"/>
    </row>
    <row r="62" spans="2:33" ht="18.75">
      <c r="B62" s="74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105"/>
      <c r="U62" s="100"/>
      <c r="V62" s="106"/>
      <c r="W62" s="104"/>
      <c r="X62" s="103"/>
    </row>
  </sheetData>
  <sheetProtection algorithmName="SHA-512" hashValue="3ieAtj4M3FkLmgotvQoWxPYVJ/RSOxCq3acpiu4glAPtUX0nVmAWXvH10Kz4xB0NEA33Xm6Zp1TSL4bw9utmcQ==" saltValue="qwusm085qs1cL30mMJd6JA==" spinCount="100000" sheet="1" objects="1" scenarios="1" selectLockedCells="1"/>
  <mergeCells count="60">
    <mergeCell ref="C58:T58"/>
    <mergeCell ref="U58:X58"/>
    <mergeCell ref="N60:W60"/>
    <mergeCell ref="T54:X54"/>
    <mergeCell ref="U55:V55"/>
    <mergeCell ref="W55:X55"/>
    <mergeCell ref="B56:X56"/>
    <mergeCell ref="C57:T57"/>
    <mergeCell ref="U57:X57"/>
    <mergeCell ref="C42:W42"/>
    <mergeCell ref="C43:V43"/>
    <mergeCell ref="X43:X53"/>
    <mergeCell ref="C44:V44"/>
    <mergeCell ref="C45:V45"/>
    <mergeCell ref="C46:V46"/>
    <mergeCell ref="C47:V47"/>
    <mergeCell ref="C48:V48"/>
    <mergeCell ref="C49:V49"/>
    <mergeCell ref="C50:V50"/>
    <mergeCell ref="C51:V51"/>
    <mergeCell ref="C52:V52"/>
    <mergeCell ref="C53:V53"/>
    <mergeCell ref="C33:X33"/>
    <mergeCell ref="C34:V34"/>
    <mergeCell ref="X34:X35"/>
    <mergeCell ref="C35:V35"/>
    <mergeCell ref="C36:X36"/>
    <mergeCell ref="C37:V37"/>
    <mergeCell ref="X37:X41"/>
    <mergeCell ref="C38:V38"/>
    <mergeCell ref="C39:V39"/>
    <mergeCell ref="C40:V40"/>
    <mergeCell ref="C41:V41"/>
    <mergeCell ref="C27:X27"/>
    <mergeCell ref="C28:V28"/>
    <mergeCell ref="X28:X32"/>
    <mergeCell ref="C29:V29"/>
    <mergeCell ref="C30:V30"/>
    <mergeCell ref="C31:V31"/>
    <mergeCell ref="C32:V32"/>
    <mergeCell ref="C26:W26"/>
    <mergeCell ref="B11:X11"/>
    <mergeCell ref="AD12:AD14"/>
    <mergeCell ref="F13:S13"/>
    <mergeCell ref="U13:W13"/>
    <mergeCell ref="F17:N17"/>
    <mergeCell ref="S17:W17"/>
    <mergeCell ref="AD17:AD18"/>
    <mergeCell ref="B19:X19"/>
    <mergeCell ref="G21:I21"/>
    <mergeCell ref="K21:M21"/>
    <mergeCell ref="G23:P23"/>
    <mergeCell ref="T23:W23"/>
    <mergeCell ref="F9:N9"/>
    <mergeCell ref="S9:W9"/>
    <mergeCell ref="B3:X3"/>
    <mergeCell ref="B4:X4"/>
    <mergeCell ref="B5:X5"/>
    <mergeCell ref="F7:S7"/>
    <mergeCell ref="U7:W7"/>
  </mergeCells>
  <pageMargins left="0.51181102362204722" right="0.35433070866141736" top="0.27559055118110237" bottom="0.27559055118110237" header="0" footer="0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B1:AG66"/>
  <sheetViews>
    <sheetView zoomScale="160" zoomScaleNormal="160" workbookViewId="0">
      <selection activeCell="K21" sqref="K21:M21"/>
    </sheetView>
  </sheetViews>
  <sheetFormatPr defaultRowHeight="18"/>
  <cols>
    <col min="1" max="1" width="2.85546875" customWidth="1"/>
    <col min="2" max="2" width="4.140625" style="101" customWidth="1"/>
    <col min="3" max="19" width="4.140625" style="40" customWidth="1"/>
    <col min="20" max="20" width="4.140625" style="43" customWidth="1"/>
    <col min="21" max="21" width="4.140625" style="44" customWidth="1"/>
    <col min="22" max="22" width="4.140625" style="107" customWidth="1"/>
    <col min="23" max="23" width="4.140625" style="108" customWidth="1"/>
    <col min="24" max="24" width="4.140625" style="109" customWidth="1"/>
    <col min="25" max="30" width="0" hidden="1" customWidth="1"/>
    <col min="31" max="31" width="2.85546875" customWidth="1"/>
    <col min="33" max="33" width="12.28515625" hidden="1" customWidth="1"/>
    <col min="34" max="34" width="12.7109375" customWidth="1"/>
  </cols>
  <sheetData>
    <row r="1" spans="2:31" ht="31.5" customHeight="1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27"/>
      <c r="T1" s="27"/>
      <c r="U1" s="27"/>
      <c r="V1" s="27"/>
      <c r="W1" s="28"/>
      <c r="X1" s="19"/>
      <c r="AD1" s="29"/>
    </row>
    <row r="2" spans="2:31" ht="14.25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0"/>
      <c r="U2" s="30"/>
      <c r="V2" s="4"/>
      <c r="W2" s="6"/>
      <c r="X2" s="19"/>
      <c r="AD2" s="29"/>
    </row>
    <row r="3" spans="2:31" ht="18.75" customHeight="1" thickBot="1">
      <c r="B3" s="199" t="s">
        <v>21</v>
      </c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</row>
    <row r="4" spans="2:31" ht="18.75" customHeight="1" thickBot="1">
      <c r="B4" s="200" t="s">
        <v>119</v>
      </c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2"/>
    </row>
    <row r="5" spans="2:31" ht="11.25" customHeight="1">
      <c r="B5" s="189" t="s">
        <v>23</v>
      </c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1"/>
      <c r="AD5" s="31" t="s">
        <v>5</v>
      </c>
    </row>
    <row r="6" spans="2:31" ht="5.25" customHeight="1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"/>
      <c r="U6" s="4"/>
      <c r="V6" s="5"/>
      <c r="W6" s="6"/>
      <c r="X6" s="7"/>
      <c r="AD6" s="32"/>
    </row>
    <row r="7" spans="2:31" ht="13.5" customHeight="1">
      <c r="B7" s="8"/>
      <c r="C7" s="9"/>
      <c r="D7" s="10"/>
      <c r="E7" s="11" t="s">
        <v>24</v>
      </c>
      <c r="F7" s="203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5"/>
      <c r="T7" s="12" t="s">
        <v>25</v>
      </c>
      <c r="U7" s="195"/>
      <c r="V7" s="193"/>
      <c r="W7" s="194"/>
      <c r="X7" s="7"/>
      <c r="AD7" s="33" t="s">
        <v>26</v>
      </c>
    </row>
    <row r="8" spans="2:31" ht="5.25" customHeight="1"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6"/>
      <c r="V8" s="16"/>
      <c r="W8" s="17"/>
      <c r="X8" s="7"/>
      <c r="AD8" s="33"/>
    </row>
    <row r="9" spans="2:31" s="34" customFormat="1" ht="12.75">
      <c r="B9" s="18"/>
      <c r="C9" s="19"/>
      <c r="D9" s="19"/>
      <c r="E9" s="20" t="s">
        <v>27</v>
      </c>
      <c r="F9" s="195"/>
      <c r="G9" s="193"/>
      <c r="H9" s="193"/>
      <c r="I9" s="193"/>
      <c r="J9" s="193"/>
      <c r="K9" s="193"/>
      <c r="L9" s="193"/>
      <c r="M9" s="193"/>
      <c r="N9" s="194"/>
      <c r="O9" s="1"/>
      <c r="P9" s="1"/>
      <c r="Q9" s="19"/>
      <c r="R9" s="21" t="s">
        <v>28</v>
      </c>
      <c r="S9" s="196"/>
      <c r="T9" s="197"/>
      <c r="U9" s="197"/>
      <c r="V9" s="197"/>
      <c r="W9" s="198"/>
      <c r="X9" s="7"/>
      <c r="AD9" s="35"/>
      <c r="AE9"/>
    </row>
    <row r="10" spans="2:31" ht="5.25" customHeight="1" thickBot="1"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4"/>
      <c r="Q10" s="24"/>
      <c r="R10" s="24"/>
      <c r="S10" s="24"/>
      <c r="T10" s="24"/>
      <c r="U10" s="24"/>
      <c r="V10" s="24"/>
      <c r="W10" s="25"/>
      <c r="X10" s="26"/>
      <c r="AD10" s="36"/>
    </row>
    <row r="11" spans="2:31" ht="11.25" customHeight="1" thickBot="1">
      <c r="B11" s="189" t="s">
        <v>29</v>
      </c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91"/>
      <c r="AD11" s="36"/>
    </row>
    <row r="12" spans="2:31" ht="5.25" customHeight="1"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5"/>
      <c r="W12" s="6"/>
      <c r="X12" s="7"/>
      <c r="AD12" s="207" t="s">
        <v>9</v>
      </c>
    </row>
    <row r="13" spans="2:31" ht="12.75" customHeight="1">
      <c r="B13" s="8"/>
      <c r="C13" s="9"/>
      <c r="D13" s="10"/>
      <c r="E13" s="11" t="s">
        <v>24</v>
      </c>
      <c r="F13" s="203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05"/>
      <c r="T13" s="12" t="s">
        <v>25</v>
      </c>
      <c r="U13" s="195"/>
      <c r="V13" s="193"/>
      <c r="W13" s="194"/>
      <c r="X13" s="7"/>
      <c r="AD13" s="208"/>
    </row>
    <row r="14" spans="2:31" ht="6.75" customHeight="1" thickBot="1"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6"/>
      <c r="V14" s="16"/>
      <c r="W14" s="17"/>
      <c r="X14" s="7"/>
      <c r="AD14" s="209"/>
    </row>
    <row r="15" spans="2:31" ht="12.75" customHeight="1">
      <c r="B15" s="39" t="s">
        <v>30</v>
      </c>
      <c r="C15" s="3"/>
      <c r="D15" s="1"/>
      <c r="F15" s="41"/>
      <c r="G15" s="1"/>
      <c r="I15" s="42" t="s">
        <v>31</v>
      </c>
      <c r="J15" s="116"/>
      <c r="K15" s="1"/>
      <c r="M15" s="1"/>
      <c r="N15" s="41"/>
      <c r="O15" s="17"/>
      <c r="Q15" s="42" t="s">
        <v>32</v>
      </c>
      <c r="R15" s="117" t="s">
        <v>34</v>
      </c>
      <c r="S15" s="17"/>
      <c r="V15" s="42" t="s">
        <v>33</v>
      </c>
      <c r="W15" s="117"/>
      <c r="X15" s="45"/>
      <c r="AD15" s="46"/>
    </row>
    <row r="16" spans="2:31" ht="5.25" customHeight="1" thickBot="1">
      <c r="B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9"/>
      <c r="P16" s="48"/>
      <c r="Q16" s="48"/>
      <c r="R16" s="48" t="s">
        <v>35</v>
      </c>
      <c r="S16" s="48"/>
      <c r="T16" s="49"/>
      <c r="U16" s="48"/>
      <c r="V16" s="48"/>
      <c r="W16" s="1"/>
      <c r="X16" s="7"/>
      <c r="AD16" s="50"/>
    </row>
    <row r="17" spans="2:30" ht="12.75" customHeight="1">
      <c r="B17" s="18"/>
      <c r="C17" s="19"/>
      <c r="D17" s="19"/>
      <c r="E17" s="20" t="s">
        <v>27</v>
      </c>
      <c r="F17" s="195"/>
      <c r="G17" s="193"/>
      <c r="H17" s="193"/>
      <c r="I17" s="193"/>
      <c r="J17" s="193"/>
      <c r="K17" s="193"/>
      <c r="L17" s="193"/>
      <c r="M17" s="193"/>
      <c r="N17" s="194"/>
      <c r="O17" s="1"/>
      <c r="P17" s="1"/>
      <c r="Q17" s="19"/>
      <c r="R17" s="21" t="s">
        <v>28</v>
      </c>
      <c r="S17" s="196"/>
      <c r="T17" s="197"/>
      <c r="U17" s="197"/>
      <c r="V17" s="197"/>
      <c r="W17" s="198"/>
      <c r="X17" s="7"/>
      <c r="AD17" s="210" t="s">
        <v>13</v>
      </c>
    </row>
    <row r="18" spans="2:30" ht="6" customHeight="1" thickBot="1">
      <c r="B18" s="51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3"/>
      <c r="O18" s="53"/>
      <c r="P18" s="23"/>
      <c r="Q18" s="23"/>
      <c r="R18" s="23"/>
      <c r="S18" s="23"/>
      <c r="T18" s="54"/>
      <c r="U18" s="54"/>
      <c r="V18" s="55"/>
      <c r="W18" s="56"/>
      <c r="X18" s="57"/>
      <c r="AD18" s="211"/>
    </row>
    <row r="19" spans="2:30" ht="11.25" customHeight="1">
      <c r="B19" s="189" t="s">
        <v>36</v>
      </c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1"/>
      <c r="AD19" s="58" t="s">
        <v>15</v>
      </c>
    </row>
    <row r="20" spans="2:30" ht="5.25" customHeight="1"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5"/>
      <c r="W20" s="6"/>
      <c r="X20" s="7"/>
      <c r="AD20" s="59"/>
    </row>
    <row r="21" spans="2:30" ht="14.25" customHeight="1" thickBot="1">
      <c r="B21" s="39" t="s">
        <v>37</v>
      </c>
      <c r="D21" s="1"/>
      <c r="E21" s="1"/>
      <c r="F21" s="17" t="s">
        <v>38</v>
      </c>
      <c r="G21" s="192"/>
      <c r="H21" s="193"/>
      <c r="I21" s="194"/>
      <c r="J21" s="17" t="s">
        <v>39</v>
      </c>
      <c r="K21" s="192"/>
      <c r="L21" s="193"/>
      <c r="M21" s="194"/>
      <c r="N21" s="60"/>
      <c r="P21" s="1" t="s">
        <v>40</v>
      </c>
      <c r="Q21" s="60"/>
      <c r="R21" s="61"/>
      <c r="S21" s="42" t="s">
        <v>41</v>
      </c>
      <c r="T21" s="117" t="s">
        <v>34</v>
      </c>
      <c r="U21" s="17"/>
      <c r="V21" s="62" t="s">
        <v>42</v>
      </c>
      <c r="W21" s="118"/>
      <c r="X21" s="63"/>
      <c r="AD21" s="64"/>
    </row>
    <row r="22" spans="2:30" ht="6" customHeight="1">
      <c r="B22" s="65"/>
      <c r="D22" s="1"/>
      <c r="E22" s="41"/>
      <c r="F22" s="41"/>
      <c r="G22" s="4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T22" s="66"/>
      <c r="U22" s="67"/>
      <c r="V22" s="67"/>
      <c r="W22" s="67"/>
      <c r="X22" s="7"/>
    </row>
    <row r="23" spans="2:30" ht="14.25" customHeight="1">
      <c r="B23" s="68"/>
      <c r="C23" s="1"/>
      <c r="D23" s="1"/>
      <c r="E23" s="1"/>
      <c r="F23" s="69" t="s">
        <v>43</v>
      </c>
      <c r="G23" s="195" t="s">
        <v>44</v>
      </c>
      <c r="H23" s="193"/>
      <c r="I23" s="193"/>
      <c r="J23" s="193"/>
      <c r="K23" s="193"/>
      <c r="L23" s="193"/>
      <c r="M23" s="193"/>
      <c r="N23" s="193"/>
      <c r="O23" s="193"/>
      <c r="P23" s="194"/>
      <c r="Q23" s="1"/>
      <c r="R23" s="1"/>
      <c r="S23" s="62" t="s">
        <v>45</v>
      </c>
      <c r="T23" s="195" t="s">
        <v>86</v>
      </c>
      <c r="U23" s="193"/>
      <c r="V23" s="193"/>
      <c r="W23" s="194"/>
      <c r="X23" s="7"/>
    </row>
    <row r="24" spans="2:30" ht="6" customHeight="1" thickBot="1"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53"/>
      <c r="Q24" s="53"/>
      <c r="R24" s="71"/>
      <c r="S24" s="71"/>
      <c r="T24" s="72"/>
      <c r="U24" s="73"/>
      <c r="V24" s="73"/>
      <c r="W24" s="25"/>
      <c r="X24" s="26"/>
    </row>
    <row r="25" spans="2:30" ht="4.5" customHeight="1" thickBot="1">
      <c r="B25" s="74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6"/>
      <c r="Q25" s="76"/>
      <c r="R25" s="75"/>
      <c r="S25" s="75"/>
      <c r="T25" s="77"/>
      <c r="U25" s="78"/>
      <c r="V25" s="78"/>
      <c r="W25" s="79"/>
      <c r="X25" s="79"/>
    </row>
    <row r="26" spans="2:30" s="77" customFormat="1" ht="13.5" thickBot="1">
      <c r="B26" s="80" t="s">
        <v>87</v>
      </c>
      <c r="C26" s="187" t="s">
        <v>88</v>
      </c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7"/>
      <c r="W26" s="187"/>
      <c r="X26" s="81">
        <f>AVERAGE(X28,X34,X37)*0.6</f>
        <v>5.8719999999999999</v>
      </c>
    </row>
    <row r="27" spans="2:30" s="77" customFormat="1" ht="12.75">
      <c r="B27" s="112" t="s">
        <v>89</v>
      </c>
      <c r="C27" s="236" t="s">
        <v>90</v>
      </c>
      <c r="D27" s="236"/>
      <c r="E27" s="236"/>
      <c r="F27" s="236"/>
      <c r="G27" s="236"/>
      <c r="H27" s="236"/>
      <c r="I27" s="236"/>
      <c r="J27" s="236"/>
      <c r="K27" s="236"/>
      <c r="L27" s="236"/>
      <c r="M27" s="236"/>
      <c r="N27" s="236"/>
      <c r="O27" s="236"/>
      <c r="P27" s="236"/>
      <c r="Q27" s="236"/>
      <c r="R27" s="236"/>
      <c r="S27" s="236"/>
      <c r="T27" s="236"/>
      <c r="U27" s="236"/>
      <c r="V27" s="236"/>
      <c r="W27" s="236"/>
      <c r="X27" s="237"/>
    </row>
    <row r="28" spans="2:30" s="77" customFormat="1" ht="12.75">
      <c r="B28" s="83" t="s">
        <v>91</v>
      </c>
      <c r="C28" s="238" t="s">
        <v>92</v>
      </c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/>
      <c r="T28" s="238"/>
      <c r="U28" s="238"/>
      <c r="V28" s="239"/>
      <c r="W28" s="117">
        <v>10</v>
      </c>
      <c r="X28" s="240">
        <f>AVERAGE(W28:W32)</f>
        <v>9.8800000000000008</v>
      </c>
    </row>
    <row r="29" spans="2:30" s="77" customFormat="1" ht="22.5" customHeight="1">
      <c r="B29" s="83" t="s">
        <v>93</v>
      </c>
      <c r="C29" s="238" t="s">
        <v>94</v>
      </c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9"/>
      <c r="W29" s="117">
        <v>10</v>
      </c>
      <c r="X29" s="183"/>
    </row>
    <row r="30" spans="2:30" s="77" customFormat="1" ht="22.5" customHeight="1">
      <c r="B30" s="83" t="s">
        <v>95</v>
      </c>
      <c r="C30" s="241" t="s">
        <v>96</v>
      </c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8"/>
      <c r="V30" s="239"/>
      <c r="W30" s="117">
        <v>9.8000000000000007</v>
      </c>
      <c r="X30" s="183"/>
    </row>
    <row r="31" spans="2:30" s="77" customFormat="1" ht="12.75">
      <c r="B31" s="83" t="s">
        <v>97</v>
      </c>
      <c r="C31" s="238" t="s">
        <v>98</v>
      </c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9"/>
      <c r="W31" s="117">
        <v>9.8000000000000007</v>
      </c>
      <c r="X31" s="183"/>
    </row>
    <row r="32" spans="2:30" s="77" customFormat="1" ht="12.75">
      <c r="B32" s="84" t="s">
        <v>99</v>
      </c>
      <c r="C32" s="242" t="s">
        <v>100</v>
      </c>
      <c r="D32" s="242"/>
      <c r="E32" s="242"/>
      <c r="F32" s="242"/>
      <c r="G32" s="242"/>
      <c r="H32" s="242"/>
      <c r="I32" s="242"/>
      <c r="J32" s="242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2"/>
      <c r="V32" s="243"/>
      <c r="W32" s="117">
        <v>9.8000000000000007</v>
      </c>
      <c r="X32" s="183"/>
    </row>
    <row r="33" spans="2:31" s="77" customFormat="1" ht="12.75">
      <c r="B33" s="85" t="s">
        <v>101</v>
      </c>
      <c r="C33" s="250" t="s">
        <v>102</v>
      </c>
      <c r="D33" s="250"/>
      <c r="E33" s="250"/>
      <c r="F33" s="250"/>
      <c r="G33" s="250"/>
      <c r="H33" s="250"/>
      <c r="I33" s="250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250"/>
      <c r="U33" s="250"/>
      <c r="V33" s="250"/>
      <c r="W33" s="250"/>
      <c r="X33" s="251"/>
    </row>
    <row r="34" spans="2:31" s="77" customFormat="1" ht="12.75">
      <c r="B34" s="86" t="s">
        <v>103</v>
      </c>
      <c r="C34" s="252" t="s">
        <v>104</v>
      </c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3"/>
      <c r="W34" s="120">
        <v>10</v>
      </c>
      <c r="X34" s="183">
        <f>AVERAGE(W34:W35)</f>
        <v>10</v>
      </c>
    </row>
    <row r="35" spans="2:31" s="77" customFormat="1" ht="12.75">
      <c r="B35" s="83" t="s">
        <v>105</v>
      </c>
      <c r="C35" s="254" t="s">
        <v>106</v>
      </c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6"/>
      <c r="W35" s="117">
        <v>10</v>
      </c>
      <c r="X35" s="183"/>
    </row>
    <row r="36" spans="2:31" s="77" customFormat="1" ht="12.75" customHeight="1">
      <c r="B36" s="85" t="s">
        <v>107</v>
      </c>
      <c r="C36" s="257" t="s">
        <v>108</v>
      </c>
      <c r="D36" s="258"/>
      <c r="E36" s="258"/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  <c r="R36" s="258"/>
      <c r="S36" s="258"/>
      <c r="T36" s="258"/>
      <c r="U36" s="258"/>
      <c r="V36" s="258"/>
      <c r="W36" s="258"/>
      <c r="X36" s="259"/>
    </row>
    <row r="37" spans="2:31" s="77" customFormat="1" ht="12.75">
      <c r="B37" s="86" t="s">
        <v>109</v>
      </c>
      <c r="C37" s="244" t="s">
        <v>110</v>
      </c>
      <c r="D37" s="245"/>
      <c r="E37" s="245"/>
      <c r="F37" s="245"/>
      <c r="G37" s="245"/>
      <c r="H37" s="245"/>
      <c r="I37" s="245"/>
      <c r="J37" s="245"/>
      <c r="K37" s="245"/>
      <c r="L37" s="245"/>
      <c r="M37" s="245"/>
      <c r="N37" s="245"/>
      <c r="O37" s="245"/>
      <c r="P37" s="245"/>
      <c r="Q37" s="245"/>
      <c r="R37" s="245"/>
      <c r="S37" s="245"/>
      <c r="T37" s="245"/>
      <c r="U37" s="245"/>
      <c r="V37" s="246"/>
      <c r="W37" s="120">
        <v>10</v>
      </c>
      <c r="X37" s="240">
        <f>AVERAGE(W37:W41)</f>
        <v>9.48</v>
      </c>
    </row>
    <row r="38" spans="2:31" s="77" customFormat="1" ht="22.5" customHeight="1">
      <c r="B38" s="86" t="s">
        <v>111</v>
      </c>
      <c r="C38" s="238" t="s">
        <v>112</v>
      </c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38"/>
      <c r="U38" s="238"/>
      <c r="V38" s="239"/>
      <c r="W38" s="120">
        <v>9.8000000000000007</v>
      </c>
      <c r="X38" s="183"/>
      <c r="AE38" s="87"/>
    </row>
    <row r="39" spans="2:31" s="77" customFormat="1" ht="12.75" customHeight="1">
      <c r="B39" s="86" t="s">
        <v>113</v>
      </c>
      <c r="C39" s="242" t="s">
        <v>114</v>
      </c>
      <c r="D39" s="242"/>
      <c r="E39" s="242"/>
      <c r="F39" s="242"/>
      <c r="G39" s="242"/>
      <c r="H39" s="242"/>
      <c r="I39" s="242"/>
      <c r="J39" s="242"/>
      <c r="K39" s="242"/>
      <c r="L39" s="242"/>
      <c r="M39" s="242"/>
      <c r="N39" s="242"/>
      <c r="O39" s="242"/>
      <c r="P39" s="242"/>
      <c r="Q39" s="242"/>
      <c r="R39" s="242"/>
      <c r="S39" s="242"/>
      <c r="T39" s="242"/>
      <c r="U39" s="242"/>
      <c r="V39" s="243"/>
      <c r="W39" s="120">
        <v>9.8000000000000007</v>
      </c>
      <c r="X39" s="183"/>
    </row>
    <row r="40" spans="2:31" s="77" customFormat="1" ht="12.75">
      <c r="B40" s="86" t="s">
        <v>115</v>
      </c>
      <c r="C40" s="242" t="s">
        <v>116</v>
      </c>
      <c r="D40" s="242"/>
      <c r="E40" s="242"/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3"/>
      <c r="W40" s="120">
        <v>8.9</v>
      </c>
      <c r="X40" s="183"/>
    </row>
    <row r="41" spans="2:31" s="77" customFormat="1" ht="13.5" customHeight="1">
      <c r="B41" s="83" t="s">
        <v>117</v>
      </c>
      <c r="C41" s="238" t="s">
        <v>118</v>
      </c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9"/>
      <c r="W41" s="120">
        <v>8.9</v>
      </c>
      <c r="X41" s="266"/>
    </row>
    <row r="42" spans="2:31" s="77" customFormat="1" ht="13.5" thickBot="1">
      <c r="B42" s="113" t="s">
        <v>46</v>
      </c>
      <c r="C42" s="260" t="s">
        <v>47</v>
      </c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2"/>
      <c r="X42" s="114">
        <f>X43*0.2</f>
        <v>1.901111111111111</v>
      </c>
    </row>
    <row r="43" spans="2:31" s="77" customFormat="1" ht="21" customHeight="1">
      <c r="B43" s="82" t="s">
        <v>48</v>
      </c>
      <c r="C43" s="182" t="s">
        <v>49</v>
      </c>
      <c r="D43" s="182"/>
      <c r="E43" s="182"/>
      <c r="F43" s="182"/>
      <c r="G43" s="182"/>
      <c r="H43" s="182"/>
      <c r="I43" s="182"/>
      <c r="J43" s="182"/>
      <c r="K43" s="182"/>
      <c r="L43" s="182"/>
      <c r="M43" s="182"/>
      <c r="N43" s="182"/>
      <c r="O43" s="182"/>
      <c r="P43" s="182"/>
      <c r="Q43" s="182"/>
      <c r="R43" s="182"/>
      <c r="S43" s="182"/>
      <c r="T43" s="182"/>
      <c r="U43" s="182"/>
      <c r="V43" s="182"/>
      <c r="W43" s="88">
        <f>AVERAGE(W44:W46)</f>
        <v>9.2666666666666675</v>
      </c>
      <c r="X43" s="183">
        <f>AVERAGE(W43,W47,W51)</f>
        <v>9.5055555555555546</v>
      </c>
    </row>
    <row r="44" spans="2:31" s="77" customFormat="1" ht="22.5" customHeight="1">
      <c r="B44" s="83" t="s">
        <v>50</v>
      </c>
      <c r="C44" s="184" t="s">
        <v>51</v>
      </c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17">
        <v>8.9</v>
      </c>
      <c r="X44" s="183"/>
    </row>
    <row r="45" spans="2:31" s="77" customFormat="1" ht="12.75">
      <c r="B45" s="83" t="s">
        <v>52</v>
      </c>
      <c r="C45" s="184" t="s">
        <v>53</v>
      </c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17">
        <v>8.9</v>
      </c>
      <c r="X45" s="183"/>
    </row>
    <row r="46" spans="2:31" s="77" customFormat="1" ht="13.5" customHeight="1">
      <c r="B46" s="83" t="s">
        <v>54</v>
      </c>
      <c r="C46" s="184" t="s">
        <v>55</v>
      </c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17">
        <v>10</v>
      </c>
      <c r="X46" s="183"/>
    </row>
    <row r="47" spans="2:31" s="77" customFormat="1" ht="12.75">
      <c r="B47" s="89" t="s">
        <v>56</v>
      </c>
      <c r="C47" s="185" t="s">
        <v>57</v>
      </c>
      <c r="D47" s="185"/>
      <c r="E47" s="185"/>
      <c r="F47" s="185"/>
      <c r="G47" s="185"/>
      <c r="H47" s="185"/>
      <c r="I47" s="185"/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90">
        <f>AVERAGE(W48:W50)</f>
        <v>9.5</v>
      </c>
      <c r="X47" s="183"/>
    </row>
    <row r="48" spans="2:31" s="77" customFormat="1" ht="12.75">
      <c r="B48" s="83" t="s">
        <v>58</v>
      </c>
      <c r="C48" s="184" t="s">
        <v>59</v>
      </c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19">
        <v>9.5</v>
      </c>
      <c r="X48" s="183"/>
    </row>
    <row r="49" spans="2:33" s="77" customFormat="1" ht="12.75">
      <c r="B49" s="83" t="s">
        <v>60</v>
      </c>
      <c r="C49" s="184" t="s">
        <v>61</v>
      </c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19">
        <v>10</v>
      </c>
      <c r="X49" s="183"/>
    </row>
    <row r="50" spans="2:33" s="77" customFormat="1" ht="12.75">
      <c r="B50" s="83" t="s">
        <v>62</v>
      </c>
      <c r="C50" s="184" t="s">
        <v>63</v>
      </c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19">
        <v>9</v>
      </c>
      <c r="X50" s="183"/>
    </row>
    <row r="51" spans="2:33" s="77" customFormat="1" ht="17.25" customHeight="1">
      <c r="B51" s="89" t="s">
        <v>64</v>
      </c>
      <c r="C51" s="185" t="s">
        <v>65</v>
      </c>
      <c r="D51" s="185"/>
      <c r="E51" s="185"/>
      <c r="F51" s="185"/>
      <c r="G51" s="185"/>
      <c r="H51" s="185"/>
      <c r="I51" s="185"/>
      <c r="J51" s="185"/>
      <c r="K51" s="185"/>
      <c r="L51" s="185"/>
      <c r="M51" s="185"/>
      <c r="N51" s="185"/>
      <c r="O51" s="185"/>
      <c r="P51" s="185"/>
      <c r="Q51" s="185"/>
      <c r="R51" s="185"/>
      <c r="S51" s="185"/>
      <c r="T51" s="185"/>
      <c r="U51" s="185"/>
      <c r="V51" s="185"/>
      <c r="W51" s="90">
        <f>AVERAGE(W52:W53)</f>
        <v>9.75</v>
      </c>
      <c r="X51" s="183"/>
    </row>
    <row r="52" spans="2:33" s="77" customFormat="1" ht="12.75">
      <c r="B52" s="83" t="s">
        <v>66</v>
      </c>
      <c r="C52" s="184" t="s">
        <v>67</v>
      </c>
      <c r="D52" s="184"/>
      <c r="E52" s="184"/>
      <c r="F52" s="184"/>
      <c r="G52" s="184"/>
      <c r="H52" s="184"/>
      <c r="I52" s="184"/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19">
        <v>10</v>
      </c>
      <c r="X52" s="183"/>
    </row>
    <row r="53" spans="2:33" s="77" customFormat="1" ht="13.5" thickBot="1">
      <c r="B53" s="84" t="s">
        <v>68</v>
      </c>
      <c r="C53" s="231" t="s">
        <v>61</v>
      </c>
      <c r="D53" s="231"/>
      <c r="E53" s="231"/>
      <c r="F53" s="231"/>
      <c r="G53" s="231"/>
      <c r="H53" s="231"/>
      <c r="I53" s="231"/>
      <c r="J53" s="231"/>
      <c r="K53" s="231"/>
      <c r="L53" s="231"/>
      <c r="M53" s="231"/>
      <c r="N53" s="231"/>
      <c r="O53" s="231"/>
      <c r="P53" s="231"/>
      <c r="Q53" s="231"/>
      <c r="R53" s="231"/>
      <c r="S53" s="231"/>
      <c r="T53" s="231"/>
      <c r="U53" s="231"/>
      <c r="V53" s="231"/>
      <c r="W53" s="119">
        <v>9.5</v>
      </c>
      <c r="X53" s="183"/>
    </row>
    <row r="54" spans="2:33" s="77" customFormat="1" ht="12.75">
      <c r="B54" s="91" t="s">
        <v>69</v>
      </c>
      <c r="C54" s="234" t="s">
        <v>70</v>
      </c>
      <c r="D54" s="234"/>
      <c r="E54" s="234"/>
      <c r="F54" s="234"/>
      <c r="G54" s="234"/>
      <c r="H54" s="234"/>
      <c r="I54" s="234"/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81">
        <f>X55*0.2</f>
        <v>1.7960000000000003</v>
      </c>
    </row>
    <row r="55" spans="2:33" s="77" customFormat="1" ht="12.75" customHeight="1">
      <c r="B55" s="92" t="s">
        <v>71</v>
      </c>
      <c r="C55" s="232" t="s">
        <v>72</v>
      </c>
      <c r="D55" s="233"/>
      <c r="E55" s="233"/>
      <c r="F55" s="233"/>
      <c r="G55" s="233"/>
      <c r="H55" s="233"/>
      <c r="I55" s="233"/>
      <c r="J55" s="233"/>
      <c r="K55" s="233"/>
      <c r="L55" s="233"/>
      <c r="M55" s="233"/>
      <c r="N55" s="233"/>
      <c r="O55" s="233"/>
      <c r="P55" s="233"/>
      <c r="Q55" s="233"/>
      <c r="R55" s="233"/>
      <c r="S55" s="233"/>
      <c r="T55" s="233"/>
      <c r="U55" s="233"/>
      <c r="V55" s="233"/>
      <c r="W55" s="153">
        <v>10</v>
      </c>
      <c r="X55" s="228">
        <f>W55*0.8+W56*0.1+W57*0.1</f>
        <v>8.98</v>
      </c>
    </row>
    <row r="56" spans="2:33" s="77" customFormat="1" ht="12.75" customHeight="1">
      <c r="B56" s="92" t="s">
        <v>73</v>
      </c>
      <c r="C56" s="232" t="s">
        <v>74</v>
      </c>
      <c r="D56" s="233"/>
      <c r="E56" s="233"/>
      <c r="F56" s="233"/>
      <c r="G56" s="233"/>
      <c r="H56" s="233"/>
      <c r="I56" s="233"/>
      <c r="J56" s="233"/>
      <c r="K56" s="233"/>
      <c r="L56" s="233"/>
      <c r="M56" s="233"/>
      <c r="N56" s="233"/>
      <c r="O56" s="233"/>
      <c r="P56" s="233"/>
      <c r="Q56" s="233"/>
      <c r="R56" s="233"/>
      <c r="S56" s="233"/>
      <c r="T56" s="233"/>
      <c r="U56" s="233"/>
      <c r="V56" s="233"/>
      <c r="W56" s="155">
        <v>4.9000000000000004</v>
      </c>
      <c r="X56" s="229"/>
      <c r="AG56" s="77">
        <v>10</v>
      </c>
    </row>
    <row r="57" spans="2:33" s="77" customFormat="1" ht="12.75" customHeight="1">
      <c r="B57" s="92" t="s">
        <v>75</v>
      </c>
      <c r="C57" s="232" t="s">
        <v>76</v>
      </c>
      <c r="D57" s="233"/>
      <c r="E57" s="233"/>
      <c r="F57" s="233"/>
      <c r="G57" s="233"/>
      <c r="H57" s="233"/>
      <c r="I57" s="233"/>
      <c r="J57" s="233"/>
      <c r="K57" s="233"/>
      <c r="L57" s="233"/>
      <c r="M57" s="233"/>
      <c r="N57" s="233"/>
      <c r="O57" s="233"/>
      <c r="P57" s="233"/>
      <c r="Q57" s="233"/>
      <c r="R57" s="233"/>
      <c r="S57" s="233"/>
      <c r="T57" s="233"/>
      <c r="U57" s="233"/>
      <c r="V57" s="233"/>
      <c r="W57" s="155">
        <v>4.9000000000000004</v>
      </c>
      <c r="X57" s="230"/>
      <c r="AG57" s="77">
        <v>4.9000000000000004</v>
      </c>
    </row>
    <row r="58" spans="2:33" s="77" customFormat="1" ht="18" hidden="1" customHeight="1"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213" t="s">
        <v>77</v>
      </c>
      <c r="U58" s="213"/>
      <c r="V58" s="213"/>
      <c r="W58" s="213"/>
      <c r="X58" s="214"/>
    </row>
    <row r="59" spans="2:33" s="77" customFormat="1" ht="35.25" hidden="1" customHeight="1"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3" t="s">
        <v>78</v>
      </c>
      <c r="U59" s="215">
        <f xml:space="preserve"> X42+X54+X26</f>
        <v>9.5691111111111109</v>
      </c>
      <c r="V59" s="215"/>
      <c r="W59" s="216"/>
      <c r="X59" s="217"/>
    </row>
    <row r="60" spans="2:33" s="77" customFormat="1" ht="5.25" customHeight="1">
      <c r="B60" s="218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20"/>
    </row>
    <row r="61" spans="2:33" s="94" customFormat="1" ht="15">
      <c r="B61" s="95"/>
      <c r="C61" s="221" t="s">
        <v>79</v>
      </c>
      <c r="D61" s="221"/>
      <c r="E61" s="221"/>
      <c r="F61" s="221"/>
      <c r="G61" s="221"/>
      <c r="H61" s="221"/>
      <c r="I61" s="221"/>
      <c r="J61" s="221"/>
      <c r="K61" s="221"/>
      <c r="L61" s="221"/>
      <c r="M61" s="221"/>
      <c r="N61" s="221"/>
      <c r="O61" s="221"/>
      <c r="P61" s="221"/>
      <c r="Q61" s="221"/>
      <c r="R61" s="221"/>
      <c r="S61" s="221"/>
      <c r="T61" s="221"/>
      <c r="U61" s="222">
        <f>ROUND(X26+X42+X54,3)</f>
        <v>9.5690000000000008</v>
      </c>
      <c r="V61" s="222"/>
      <c r="W61" s="222"/>
      <c r="X61" s="223"/>
      <c r="AG61" s="96"/>
    </row>
    <row r="62" spans="2:33" s="97" customFormat="1" ht="15.75" thickBot="1">
      <c r="B62" s="98"/>
      <c r="C62" s="225" t="s">
        <v>80</v>
      </c>
      <c r="D62" s="225"/>
      <c r="E62" s="225"/>
      <c r="F62" s="225"/>
      <c r="G62" s="225"/>
      <c r="H62" s="225"/>
      <c r="I62" s="225"/>
      <c r="J62" s="225"/>
      <c r="K62" s="225"/>
      <c r="L62" s="225"/>
      <c r="M62" s="225"/>
      <c r="N62" s="225"/>
      <c r="O62" s="225"/>
      <c r="P62" s="225"/>
      <c r="Q62" s="225"/>
      <c r="R62" s="225"/>
      <c r="S62" s="225"/>
      <c r="T62" s="225"/>
      <c r="U62" s="226" t="str">
        <f>IF(U61&lt;5,"Insuf",IF(U61&lt;6.5,"Regular",IF(U61&lt;8,"Bom","Muito Bom")))</f>
        <v>Muito Bom</v>
      </c>
      <c r="V62" s="226"/>
      <c r="W62" s="226"/>
      <c r="X62" s="227"/>
    </row>
    <row r="63" spans="2:33" ht="6.75" customHeight="1">
      <c r="B63" s="74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100"/>
      <c r="V63" s="100"/>
      <c r="W63" s="17"/>
      <c r="X63" s="17"/>
    </row>
    <row r="64" spans="2:33" ht="15.75" customHeight="1">
      <c r="D64" s="102" t="s">
        <v>81</v>
      </c>
      <c r="E64" s="103" t="s">
        <v>82</v>
      </c>
      <c r="F64" s="103"/>
      <c r="G64" s="103"/>
      <c r="H64" s="102"/>
      <c r="I64" s="102"/>
      <c r="J64" s="102"/>
      <c r="K64" s="102"/>
      <c r="L64" s="102" t="s">
        <v>83</v>
      </c>
      <c r="M64" s="10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103"/>
    </row>
    <row r="65" spans="2:24" ht="15.75" customHeight="1">
      <c r="D65" s="102" t="s">
        <v>81</v>
      </c>
      <c r="E65" s="103" t="s">
        <v>82</v>
      </c>
      <c r="F65" s="103"/>
      <c r="G65" s="103"/>
      <c r="H65" s="102"/>
      <c r="I65" s="102"/>
      <c r="J65" s="102"/>
      <c r="K65" s="102"/>
      <c r="L65" s="102" t="s">
        <v>84</v>
      </c>
      <c r="M65" s="102"/>
      <c r="N65" s="110"/>
      <c r="O65" s="110"/>
      <c r="P65" s="110"/>
      <c r="Q65" s="110"/>
      <c r="R65" s="110"/>
      <c r="S65" s="110"/>
      <c r="T65" s="110"/>
      <c r="U65" s="110"/>
      <c r="V65" s="110"/>
      <c r="W65" s="111"/>
      <c r="X65" s="103"/>
    </row>
    <row r="66" spans="2:24" ht="18.75">
      <c r="B66" s="74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105"/>
      <c r="U66" s="100"/>
      <c r="V66" s="106"/>
      <c r="W66" s="104"/>
      <c r="X66" s="103"/>
    </row>
  </sheetData>
  <sheetProtection algorithmName="SHA-512" hashValue="h70IjASfG7Fb9dJ+ZPW/Hl/uuwNhi3B886p+z/IoJSX+J7uC80cHurqGgETtMDEM23cwobdfxpUSnJWWcuWYOg==" saltValue="KwopDrzld7l/PI0r3QWm6g==" spinCount="100000" sheet="1" objects="1" scenarios="1" selectLockedCells="1"/>
  <mergeCells count="65">
    <mergeCell ref="F9:N9"/>
    <mergeCell ref="S9:W9"/>
    <mergeCell ref="B3:X3"/>
    <mergeCell ref="B4:X4"/>
    <mergeCell ref="B5:X5"/>
    <mergeCell ref="F7:S7"/>
    <mergeCell ref="U7:W7"/>
    <mergeCell ref="C26:W26"/>
    <mergeCell ref="B11:X11"/>
    <mergeCell ref="AD12:AD14"/>
    <mergeCell ref="F13:S13"/>
    <mergeCell ref="U13:W13"/>
    <mergeCell ref="F17:N17"/>
    <mergeCell ref="S17:W17"/>
    <mergeCell ref="AD17:AD18"/>
    <mergeCell ref="B19:X19"/>
    <mergeCell ref="G21:I21"/>
    <mergeCell ref="K21:M21"/>
    <mergeCell ref="G23:P23"/>
    <mergeCell ref="T23:W23"/>
    <mergeCell ref="C27:X27"/>
    <mergeCell ref="C28:V28"/>
    <mergeCell ref="X28:X32"/>
    <mergeCell ref="C29:V29"/>
    <mergeCell ref="C30:V30"/>
    <mergeCell ref="C31:V31"/>
    <mergeCell ref="C32:V32"/>
    <mergeCell ref="C37:V37"/>
    <mergeCell ref="X37:X41"/>
    <mergeCell ref="C38:V38"/>
    <mergeCell ref="C39:V39"/>
    <mergeCell ref="C40:V40"/>
    <mergeCell ref="C41:V41"/>
    <mergeCell ref="C33:X33"/>
    <mergeCell ref="C34:V34"/>
    <mergeCell ref="X34:X35"/>
    <mergeCell ref="C35:V35"/>
    <mergeCell ref="C36:X36"/>
    <mergeCell ref="C42:W42"/>
    <mergeCell ref="C43:V43"/>
    <mergeCell ref="X43:X53"/>
    <mergeCell ref="C44:V44"/>
    <mergeCell ref="C45:V45"/>
    <mergeCell ref="C46:V46"/>
    <mergeCell ref="C47:V47"/>
    <mergeCell ref="C48:V48"/>
    <mergeCell ref="C49:V49"/>
    <mergeCell ref="C50:V50"/>
    <mergeCell ref="C51:V51"/>
    <mergeCell ref="C52:V52"/>
    <mergeCell ref="C53:V53"/>
    <mergeCell ref="C55:V55"/>
    <mergeCell ref="X55:X57"/>
    <mergeCell ref="C56:V56"/>
    <mergeCell ref="C57:V57"/>
    <mergeCell ref="C54:W54"/>
    <mergeCell ref="C62:T62"/>
    <mergeCell ref="U62:X62"/>
    <mergeCell ref="N64:W64"/>
    <mergeCell ref="T58:X58"/>
    <mergeCell ref="U59:V59"/>
    <mergeCell ref="W59:X59"/>
    <mergeCell ref="B60:X60"/>
    <mergeCell ref="C61:T61"/>
    <mergeCell ref="U61:X61"/>
  </mergeCells>
  <dataValidations count="1">
    <dataValidation type="list" allowBlank="1" showInputMessage="1" showErrorMessage="1" sqref="W56:W57" xr:uid="{5110F664-4FEC-4138-A2CE-2578EF43C45A}">
      <formula1>$AG$56:$AG$57</formula1>
    </dataValidation>
  </dataValidations>
  <pageMargins left="0.51181102362204722" right="0.35433070866141736" top="0.27559055118110237" bottom="0.27559055118110237" header="0" footer="0"/>
  <pageSetup paperSize="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B1:AG67"/>
  <sheetViews>
    <sheetView topLeftCell="E47" zoomScale="160" zoomScaleNormal="160" workbookViewId="0">
      <selection activeCell="K21" sqref="K21:M21"/>
    </sheetView>
  </sheetViews>
  <sheetFormatPr defaultRowHeight="18"/>
  <cols>
    <col min="1" max="1" width="2.85546875" customWidth="1"/>
    <col min="2" max="2" width="4.140625" style="101" customWidth="1"/>
    <col min="3" max="19" width="4.140625" style="40" customWidth="1"/>
    <col min="20" max="20" width="4.140625" style="43" customWidth="1"/>
    <col min="21" max="21" width="4.140625" style="44" customWidth="1"/>
    <col min="22" max="22" width="4.140625" style="107" customWidth="1"/>
    <col min="23" max="23" width="4.140625" style="108" customWidth="1"/>
    <col min="24" max="24" width="4.140625" style="109" customWidth="1"/>
    <col min="25" max="30" width="0" hidden="1" customWidth="1"/>
    <col min="31" max="31" width="2.85546875" customWidth="1"/>
    <col min="33" max="33" width="12.28515625" hidden="1" customWidth="1"/>
    <col min="34" max="34" width="12.7109375" customWidth="1"/>
  </cols>
  <sheetData>
    <row r="1" spans="2:31" ht="31.5" customHeight="1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27"/>
      <c r="T1" s="27"/>
      <c r="U1" s="27"/>
      <c r="V1" s="27"/>
      <c r="W1" s="28"/>
      <c r="X1" s="19"/>
      <c r="AD1" s="29"/>
    </row>
    <row r="2" spans="2:31" ht="14.25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0"/>
      <c r="U2" s="30"/>
      <c r="V2" s="4"/>
      <c r="W2" s="6"/>
      <c r="X2" s="19"/>
      <c r="AD2" s="29"/>
    </row>
    <row r="3" spans="2:31" ht="18.75" customHeight="1" thickBot="1">
      <c r="B3" s="199" t="s">
        <v>21</v>
      </c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</row>
    <row r="4" spans="2:31" ht="18.75" customHeight="1" thickBot="1">
      <c r="B4" s="200" t="s">
        <v>120</v>
      </c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2"/>
    </row>
    <row r="5" spans="2:31" ht="11.25" customHeight="1">
      <c r="B5" s="189" t="s">
        <v>23</v>
      </c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1"/>
      <c r="AD5" s="31" t="s">
        <v>5</v>
      </c>
    </row>
    <row r="6" spans="2:31" ht="5.25" customHeight="1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"/>
      <c r="U6" s="4"/>
      <c r="V6" s="5"/>
      <c r="W6" s="6"/>
      <c r="X6" s="7"/>
      <c r="AD6" s="32"/>
    </row>
    <row r="7" spans="2:31" ht="13.5" customHeight="1">
      <c r="B7" s="8"/>
      <c r="C7" s="9"/>
      <c r="D7" s="10"/>
      <c r="E7" s="11" t="s">
        <v>24</v>
      </c>
      <c r="F7" s="203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5"/>
      <c r="T7" s="12" t="s">
        <v>25</v>
      </c>
      <c r="U7" s="195"/>
      <c r="V7" s="193"/>
      <c r="W7" s="194"/>
      <c r="X7" s="7"/>
      <c r="AD7" s="33" t="s">
        <v>26</v>
      </c>
    </row>
    <row r="8" spans="2:31" ht="5.25" customHeight="1"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6"/>
      <c r="V8" s="16"/>
      <c r="W8" s="17"/>
      <c r="X8" s="7"/>
      <c r="AD8" s="33"/>
    </row>
    <row r="9" spans="2:31" s="34" customFormat="1" ht="12.75">
      <c r="B9" s="18"/>
      <c r="C9" s="19"/>
      <c r="D9" s="19"/>
      <c r="E9" s="20" t="s">
        <v>27</v>
      </c>
      <c r="F9" s="195"/>
      <c r="G9" s="193"/>
      <c r="H9" s="193"/>
      <c r="I9" s="193"/>
      <c r="J9" s="193"/>
      <c r="K9" s="193"/>
      <c r="L9" s="193"/>
      <c r="M9" s="193"/>
      <c r="N9" s="194"/>
      <c r="O9" s="1"/>
      <c r="P9" s="1"/>
      <c r="Q9" s="19"/>
      <c r="R9" s="21" t="s">
        <v>28</v>
      </c>
      <c r="S9" s="196"/>
      <c r="T9" s="197"/>
      <c r="U9" s="197"/>
      <c r="V9" s="197"/>
      <c r="W9" s="198"/>
      <c r="X9" s="7"/>
      <c r="AD9" s="35"/>
      <c r="AE9"/>
    </row>
    <row r="10" spans="2:31" ht="5.25" customHeight="1" thickBot="1"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4"/>
      <c r="Q10" s="24"/>
      <c r="R10" s="24"/>
      <c r="S10" s="24"/>
      <c r="T10" s="24"/>
      <c r="U10" s="24"/>
      <c r="V10" s="24"/>
      <c r="W10" s="25"/>
      <c r="X10" s="26"/>
      <c r="AD10" s="36"/>
    </row>
    <row r="11" spans="2:31" ht="11.25" customHeight="1" thickBot="1">
      <c r="B11" s="189" t="s">
        <v>29</v>
      </c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91"/>
      <c r="AD11" s="36"/>
    </row>
    <row r="12" spans="2:31" ht="5.25" customHeight="1"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5"/>
      <c r="W12" s="6"/>
      <c r="X12" s="7"/>
      <c r="AD12" s="207" t="s">
        <v>9</v>
      </c>
    </row>
    <row r="13" spans="2:31" ht="12.75" customHeight="1">
      <c r="B13" s="8"/>
      <c r="C13" s="9"/>
      <c r="D13" s="10"/>
      <c r="E13" s="11" t="s">
        <v>24</v>
      </c>
      <c r="F13" s="203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05"/>
      <c r="T13" s="12" t="s">
        <v>25</v>
      </c>
      <c r="U13" s="195"/>
      <c r="V13" s="193"/>
      <c r="W13" s="194"/>
      <c r="X13" s="7"/>
      <c r="AD13" s="208"/>
    </row>
    <row r="14" spans="2:31" ht="6.75" customHeight="1" thickBot="1"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6"/>
      <c r="V14" s="16"/>
      <c r="W14" s="17"/>
      <c r="X14" s="7"/>
      <c r="AD14" s="209"/>
    </row>
    <row r="15" spans="2:31" ht="12.75" customHeight="1">
      <c r="B15" s="39" t="s">
        <v>30</v>
      </c>
      <c r="C15" s="3"/>
      <c r="D15" s="1"/>
      <c r="F15" s="41"/>
      <c r="G15" s="1"/>
      <c r="I15" s="42" t="s">
        <v>31</v>
      </c>
      <c r="J15" s="116"/>
      <c r="K15" s="1"/>
      <c r="M15" s="1"/>
      <c r="N15" s="41"/>
      <c r="O15" s="17"/>
      <c r="Q15" s="42" t="s">
        <v>32</v>
      </c>
      <c r="R15" s="117" t="s">
        <v>34</v>
      </c>
      <c r="S15" s="17"/>
      <c r="V15" s="42" t="s">
        <v>33</v>
      </c>
      <c r="W15" s="117"/>
      <c r="X15" s="45"/>
      <c r="AD15" s="46"/>
    </row>
    <row r="16" spans="2:31" ht="5.25" customHeight="1" thickBot="1">
      <c r="B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9"/>
      <c r="P16" s="48"/>
      <c r="Q16" s="48"/>
      <c r="R16" s="48" t="s">
        <v>35</v>
      </c>
      <c r="S16" s="48"/>
      <c r="T16" s="49"/>
      <c r="U16" s="48"/>
      <c r="V16" s="48"/>
      <c r="W16" s="1"/>
      <c r="X16" s="7"/>
      <c r="AD16" s="50"/>
    </row>
    <row r="17" spans="2:30" ht="12.75" customHeight="1">
      <c r="B17" s="18"/>
      <c r="C17" s="19"/>
      <c r="D17" s="19"/>
      <c r="E17" s="20" t="s">
        <v>27</v>
      </c>
      <c r="F17" s="195"/>
      <c r="G17" s="193"/>
      <c r="H17" s="193"/>
      <c r="I17" s="193"/>
      <c r="J17" s="193"/>
      <c r="K17" s="193"/>
      <c r="L17" s="193"/>
      <c r="M17" s="193"/>
      <c r="N17" s="194"/>
      <c r="O17" s="1"/>
      <c r="P17" s="1"/>
      <c r="Q17" s="19"/>
      <c r="R17" s="21" t="s">
        <v>28</v>
      </c>
      <c r="S17" s="196"/>
      <c r="T17" s="197"/>
      <c r="U17" s="197"/>
      <c r="V17" s="197"/>
      <c r="W17" s="198"/>
      <c r="X17" s="7"/>
      <c r="AD17" s="210" t="s">
        <v>13</v>
      </c>
    </row>
    <row r="18" spans="2:30" ht="6" customHeight="1" thickBot="1">
      <c r="B18" s="51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3"/>
      <c r="O18" s="53"/>
      <c r="P18" s="23"/>
      <c r="Q18" s="23"/>
      <c r="R18" s="23"/>
      <c r="S18" s="23"/>
      <c r="T18" s="54"/>
      <c r="U18" s="54"/>
      <c r="V18" s="55"/>
      <c r="W18" s="56"/>
      <c r="X18" s="57"/>
      <c r="AD18" s="211"/>
    </row>
    <row r="19" spans="2:30" ht="11.25" customHeight="1">
      <c r="B19" s="189" t="s">
        <v>36</v>
      </c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1"/>
      <c r="AD19" s="58" t="s">
        <v>15</v>
      </c>
    </row>
    <row r="20" spans="2:30" ht="5.25" customHeight="1"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5"/>
      <c r="W20" s="6"/>
      <c r="X20" s="7"/>
      <c r="AD20" s="59"/>
    </row>
    <row r="21" spans="2:30" ht="14.25" customHeight="1" thickBot="1">
      <c r="B21" s="39" t="s">
        <v>37</v>
      </c>
      <c r="D21" s="1"/>
      <c r="E21" s="1"/>
      <c r="F21" s="17" t="s">
        <v>38</v>
      </c>
      <c r="G21" s="192"/>
      <c r="H21" s="193"/>
      <c r="I21" s="194"/>
      <c r="J21" s="17" t="s">
        <v>39</v>
      </c>
      <c r="K21" s="192"/>
      <c r="L21" s="193"/>
      <c r="M21" s="194"/>
      <c r="N21" s="60"/>
      <c r="P21" s="1" t="s">
        <v>40</v>
      </c>
      <c r="Q21" s="60"/>
      <c r="R21" s="61"/>
      <c r="S21" s="42" t="s">
        <v>41</v>
      </c>
      <c r="T21" s="117" t="s">
        <v>34</v>
      </c>
      <c r="U21" s="17"/>
      <c r="V21" s="62" t="s">
        <v>42</v>
      </c>
      <c r="W21" s="118"/>
      <c r="X21" s="63"/>
      <c r="AD21" s="64"/>
    </row>
    <row r="22" spans="2:30" ht="6" customHeight="1">
      <c r="B22" s="65"/>
      <c r="D22" s="1"/>
      <c r="E22" s="41"/>
      <c r="F22" s="41"/>
      <c r="G22" s="4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T22" s="66"/>
      <c r="U22" s="67"/>
      <c r="V22" s="67"/>
      <c r="W22" s="67"/>
      <c r="X22" s="7"/>
    </row>
    <row r="23" spans="2:30" ht="14.25" customHeight="1">
      <c r="B23" s="68"/>
      <c r="C23" s="1"/>
      <c r="D23" s="1"/>
      <c r="E23" s="1"/>
      <c r="F23" s="69" t="s">
        <v>43</v>
      </c>
      <c r="G23" s="195" t="s">
        <v>44</v>
      </c>
      <c r="H23" s="193"/>
      <c r="I23" s="193"/>
      <c r="J23" s="193"/>
      <c r="K23" s="193"/>
      <c r="L23" s="193"/>
      <c r="M23" s="193"/>
      <c r="N23" s="193"/>
      <c r="O23" s="193"/>
      <c r="P23" s="194"/>
      <c r="Q23" s="1"/>
      <c r="R23" s="1"/>
      <c r="S23" s="62" t="s">
        <v>45</v>
      </c>
      <c r="T23" s="195" t="s">
        <v>86</v>
      </c>
      <c r="U23" s="193"/>
      <c r="V23" s="193"/>
      <c r="W23" s="194"/>
      <c r="X23" s="7"/>
    </row>
    <row r="24" spans="2:30" ht="6" customHeight="1" thickBot="1"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53"/>
      <c r="Q24" s="53"/>
      <c r="R24" s="71"/>
      <c r="S24" s="71"/>
      <c r="T24" s="72"/>
      <c r="U24" s="73"/>
      <c r="V24" s="73"/>
      <c r="W24" s="25"/>
      <c r="X24" s="26"/>
    </row>
    <row r="25" spans="2:30" ht="4.5" customHeight="1" thickBot="1">
      <c r="B25" s="74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6"/>
      <c r="Q25" s="76"/>
      <c r="R25" s="75"/>
      <c r="S25" s="75"/>
      <c r="T25" s="77"/>
      <c r="U25" s="78"/>
      <c r="V25" s="78"/>
      <c r="W25" s="79"/>
      <c r="X25" s="79"/>
    </row>
    <row r="26" spans="2:30" s="77" customFormat="1" ht="13.5" thickBot="1">
      <c r="B26" s="80" t="s">
        <v>87</v>
      </c>
      <c r="C26" s="187" t="s">
        <v>88</v>
      </c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7"/>
      <c r="W26" s="187"/>
      <c r="X26" s="81">
        <f>(AVERAGE(X28,X34,X37)*0.3 +X42*0.7)*0.6</f>
        <v>5.3633999999999995</v>
      </c>
    </row>
    <row r="27" spans="2:30" s="77" customFormat="1" ht="12.75">
      <c r="B27" s="112" t="s">
        <v>89</v>
      </c>
      <c r="C27" s="291" t="s">
        <v>90</v>
      </c>
      <c r="D27" s="291"/>
      <c r="E27" s="291"/>
      <c r="F27" s="291"/>
      <c r="G27" s="291"/>
      <c r="H27" s="291"/>
      <c r="I27" s="291"/>
      <c r="J27" s="291"/>
      <c r="K27" s="291"/>
      <c r="L27" s="291"/>
      <c r="M27" s="291"/>
      <c r="N27" s="291"/>
      <c r="O27" s="291"/>
      <c r="P27" s="291"/>
      <c r="Q27" s="291"/>
      <c r="R27" s="291"/>
      <c r="S27" s="291"/>
      <c r="T27" s="291"/>
      <c r="U27" s="291"/>
      <c r="V27" s="291"/>
      <c r="W27" s="291"/>
      <c r="X27" s="292"/>
    </row>
    <row r="28" spans="2:30" s="77" customFormat="1" ht="12.75">
      <c r="B28" s="158" t="s">
        <v>91</v>
      </c>
      <c r="C28" s="281" t="s">
        <v>92</v>
      </c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3"/>
      <c r="W28" s="163">
        <v>8.9</v>
      </c>
      <c r="X28" s="228">
        <f>AVERAGE(W28:W32)</f>
        <v>8.7200000000000006</v>
      </c>
    </row>
    <row r="29" spans="2:30" s="77" customFormat="1" ht="22.5" customHeight="1">
      <c r="B29" s="158" t="s">
        <v>93</v>
      </c>
      <c r="C29" s="284" t="s">
        <v>94</v>
      </c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9"/>
      <c r="W29" s="117">
        <v>8.9</v>
      </c>
      <c r="X29" s="229"/>
    </row>
    <row r="30" spans="2:30" s="77" customFormat="1" ht="22.5" customHeight="1">
      <c r="B30" s="158" t="s">
        <v>95</v>
      </c>
      <c r="C30" s="284" t="s">
        <v>96</v>
      </c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8"/>
      <c r="V30" s="239"/>
      <c r="W30" s="117">
        <v>8.9</v>
      </c>
      <c r="X30" s="229"/>
    </row>
    <row r="31" spans="2:30" s="77" customFormat="1" ht="12.75">
      <c r="B31" s="158" t="s">
        <v>97</v>
      </c>
      <c r="C31" s="284" t="s">
        <v>98</v>
      </c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9"/>
      <c r="W31" s="117">
        <v>8</v>
      </c>
      <c r="X31" s="229"/>
    </row>
    <row r="32" spans="2:30" s="77" customFormat="1" ht="12.75">
      <c r="B32" s="159" t="s">
        <v>99</v>
      </c>
      <c r="C32" s="285" t="s">
        <v>100</v>
      </c>
      <c r="D32" s="242"/>
      <c r="E32" s="242"/>
      <c r="F32" s="242"/>
      <c r="G32" s="242"/>
      <c r="H32" s="242"/>
      <c r="I32" s="242"/>
      <c r="J32" s="242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2"/>
      <c r="V32" s="243"/>
      <c r="W32" s="119">
        <v>8.9</v>
      </c>
      <c r="X32" s="229"/>
    </row>
    <row r="33" spans="2:31" s="77" customFormat="1" ht="12.75">
      <c r="B33" s="85" t="s">
        <v>101</v>
      </c>
      <c r="C33" s="286" t="s">
        <v>102</v>
      </c>
      <c r="D33" s="250"/>
      <c r="E33" s="250"/>
      <c r="F33" s="250"/>
      <c r="G33" s="250"/>
      <c r="H33" s="250"/>
      <c r="I33" s="250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250"/>
      <c r="U33" s="250"/>
      <c r="V33" s="250"/>
      <c r="W33" s="250"/>
      <c r="X33" s="287"/>
    </row>
    <row r="34" spans="2:31" s="77" customFormat="1" ht="12.75">
      <c r="B34" s="165" t="s">
        <v>103</v>
      </c>
      <c r="C34" s="288" t="s">
        <v>104</v>
      </c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3"/>
      <c r="W34" s="120">
        <v>8.9</v>
      </c>
      <c r="X34" s="229">
        <f>AVERAGE(W34:W35)</f>
        <v>8.9499999999999993</v>
      </c>
    </row>
    <row r="35" spans="2:31" s="77" customFormat="1" ht="12.75">
      <c r="B35" s="158" t="s">
        <v>105</v>
      </c>
      <c r="C35" s="289" t="s">
        <v>106</v>
      </c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6"/>
      <c r="W35" s="117">
        <v>9</v>
      </c>
      <c r="X35" s="229"/>
    </row>
    <row r="36" spans="2:31" s="77" customFormat="1" ht="12.75" customHeight="1">
      <c r="B36" s="85" t="s">
        <v>107</v>
      </c>
      <c r="C36" s="296" t="s">
        <v>108</v>
      </c>
      <c r="D36" s="258"/>
      <c r="E36" s="258"/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  <c r="R36" s="258"/>
      <c r="S36" s="258"/>
      <c r="T36" s="258"/>
      <c r="U36" s="258"/>
      <c r="V36" s="258"/>
      <c r="W36" s="258"/>
      <c r="X36" s="297"/>
    </row>
    <row r="37" spans="2:31" s="77" customFormat="1" ht="12.75">
      <c r="B37" s="165" t="s">
        <v>109</v>
      </c>
      <c r="C37" s="290" t="s">
        <v>110</v>
      </c>
      <c r="D37" s="245"/>
      <c r="E37" s="245"/>
      <c r="F37" s="245"/>
      <c r="G37" s="245"/>
      <c r="H37" s="245"/>
      <c r="I37" s="245"/>
      <c r="J37" s="245"/>
      <c r="K37" s="245"/>
      <c r="L37" s="245"/>
      <c r="M37" s="245"/>
      <c r="N37" s="245"/>
      <c r="O37" s="245"/>
      <c r="P37" s="245"/>
      <c r="Q37" s="245"/>
      <c r="R37" s="245"/>
      <c r="S37" s="245"/>
      <c r="T37" s="245"/>
      <c r="U37" s="245"/>
      <c r="V37" s="246"/>
      <c r="W37" s="120">
        <v>8.9</v>
      </c>
      <c r="X37" s="229">
        <f>AVERAGE(W37:W41)</f>
        <v>8.7200000000000006</v>
      </c>
    </row>
    <row r="38" spans="2:31" s="77" customFormat="1" ht="22.5" customHeight="1">
      <c r="B38" s="165" t="s">
        <v>111</v>
      </c>
      <c r="C38" s="284" t="s">
        <v>112</v>
      </c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38"/>
      <c r="U38" s="238"/>
      <c r="V38" s="239"/>
      <c r="W38" s="120">
        <v>8.9</v>
      </c>
      <c r="X38" s="229"/>
      <c r="AE38" s="87"/>
    </row>
    <row r="39" spans="2:31" s="77" customFormat="1" ht="12.75" customHeight="1">
      <c r="B39" s="165" t="s">
        <v>113</v>
      </c>
      <c r="C39" s="285" t="s">
        <v>114</v>
      </c>
      <c r="D39" s="242"/>
      <c r="E39" s="242"/>
      <c r="F39" s="242"/>
      <c r="G39" s="242"/>
      <c r="H39" s="242"/>
      <c r="I39" s="242"/>
      <c r="J39" s="242"/>
      <c r="K39" s="242"/>
      <c r="L39" s="242"/>
      <c r="M39" s="242"/>
      <c r="N39" s="242"/>
      <c r="O39" s="242"/>
      <c r="P39" s="242"/>
      <c r="Q39" s="242"/>
      <c r="R39" s="242"/>
      <c r="S39" s="242"/>
      <c r="T39" s="242"/>
      <c r="U39" s="242"/>
      <c r="V39" s="243"/>
      <c r="W39" s="120">
        <v>8</v>
      </c>
      <c r="X39" s="229"/>
    </row>
    <row r="40" spans="2:31" s="77" customFormat="1" ht="12.75">
      <c r="B40" s="165" t="s">
        <v>115</v>
      </c>
      <c r="C40" s="285" t="s">
        <v>116</v>
      </c>
      <c r="D40" s="242"/>
      <c r="E40" s="242"/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3"/>
      <c r="W40" s="120">
        <v>8.9</v>
      </c>
      <c r="X40" s="229"/>
    </row>
    <row r="41" spans="2:31" s="77" customFormat="1" ht="13.5" customHeight="1">
      <c r="B41" s="166" t="s">
        <v>117</v>
      </c>
      <c r="C41" s="293" t="s">
        <v>118</v>
      </c>
      <c r="D41" s="294"/>
      <c r="E41" s="294"/>
      <c r="F41" s="294"/>
      <c r="G41" s="294"/>
      <c r="H41" s="294"/>
      <c r="I41" s="294"/>
      <c r="J41" s="294"/>
      <c r="K41" s="294"/>
      <c r="L41" s="294"/>
      <c r="M41" s="294"/>
      <c r="N41" s="294"/>
      <c r="O41" s="294"/>
      <c r="P41" s="294"/>
      <c r="Q41" s="294"/>
      <c r="R41" s="294"/>
      <c r="S41" s="294"/>
      <c r="T41" s="294"/>
      <c r="U41" s="294"/>
      <c r="V41" s="295"/>
      <c r="W41" s="164">
        <v>8.9</v>
      </c>
      <c r="X41" s="230"/>
    </row>
    <row r="42" spans="2:31" s="77" customFormat="1" ht="12.75">
      <c r="B42" s="115" t="s">
        <v>121</v>
      </c>
      <c r="C42" s="267" t="s">
        <v>122</v>
      </c>
      <c r="D42" s="268"/>
      <c r="E42" s="268"/>
      <c r="F42" s="268"/>
      <c r="G42" s="268"/>
      <c r="H42" s="268"/>
      <c r="I42" s="268"/>
      <c r="J42" s="268"/>
      <c r="K42" s="268"/>
      <c r="L42" s="268"/>
      <c r="M42" s="268"/>
      <c r="N42" s="268"/>
      <c r="O42" s="268"/>
      <c r="P42" s="268"/>
      <c r="Q42" s="268"/>
      <c r="R42" s="268"/>
      <c r="S42" s="268"/>
      <c r="T42" s="268"/>
      <c r="U42" s="268"/>
      <c r="V42" s="268"/>
      <c r="W42" s="167"/>
      <c r="X42" s="168">
        <v>9</v>
      </c>
    </row>
    <row r="43" spans="2:31" s="77" customFormat="1" ht="12.75">
      <c r="B43" s="113" t="s">
        <v>46</v>
      </c>
      <c r="C43" s="269" t="s">
        <v>47</v>
      </c>
      <c r="D43" s="270"/>
      <c r="E43" s="270"/>
      <c r="F43" s="270"/>
      <c r="G43" s="270"/>
      <c r="H43" s="270"/>
      <c r="I43" s="270"/>
      <c r="J43" s="270"/>
      <c r="K43" s="270"/>
      <c r="L43" s="270"/>
      <c r="M43" s="270"/>
      <c r="N43" s="270"/>
      <c r="O43" s="270"/>
      <c r="P43" s="270"/>
      <c r="Q43" s="270"/>
      <c r="R43" s="270"/>
      <c r="S43" s="270"/>
      <c r="T43" s="270"/>
      <c r="U43" s="270"/>
      <c r="V43" s="270"/>
      <c r="W43" s="262"/>
      <c r="X43" s="114">
        <f>X44*0.2</f>
        <v>1.7111111111111112</v>
      </c>
    </row>
    <row r="44" spans="2:31" s="77" customFormat="1" ht="21.75" customHeight="1">
      <c r="B44" s="157" t="s">
        <v>48</v>
      </c>
      <c r="C44" s="271" t="s">
        <v>49</v>
      </c>
      <c r="D44" s="272"/>
      <c r="E44" s="272"/>
      <c r="F44" s="272"/>
      <c r="G44" s="272"/>
      <c r="H44" s="272"/>
      <c r="I44" s="272"/>
      <c r="J44" s="272"/>
      <c r="K44" s="272"/>
      <c r="L44" s="272"/>
      <c r="M44" s="272"/>
      <c r="N44" s="272"/>
      <c r="O44" s="272"/>
      <c r="P44" s="272"/>
      <c r="Q44" s="272"/>
      <c r="R44" s="272"/>
      <c r="S44" s="272"/>
      <c r="T44" s="272"/>
      <c r="U44" s="272"/>
      <c r="V44" s="273"/>
      <c r="W44" s="160">
        <f>AVERAGE(W45:W47)</f>
        <v>8.9</v>
      </c>
      <c r="X44" s="183">
        <f>AVERAGE(W44,W48,W52)</f>
        <v>8.5555555555555554</v>
      </c>
    </row>
    <row r="45" spans="2:31" s="77" customFormat="1" ht="22.5" customHeight="1">
      <c r="B45" s="158" t="s">
        <v>50</v>
      </c>
      <c r="C45" s="274" t="s">
        <v>51</v>
      </c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275"/>
      <c r="W45" s="152">
        <v>8.9</v>
      </c>
      <c r="X45" s="183"/>
    </row>
    <row r="46" spans="2:31" s="77" customFormat="1" ht="12.75">
      <c r="B46" s="158" t="s">
        <v>52</v>
      </c>
      <c r="C46" s="274" t="s">
        <v>53</v>
      </c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275"/>
      <c r="W46" s="152">
        <v>8.9</v>
      </c>
      <c r="X46" s="183"/>
    </row>
    <row r="47" spans="2:31" s="77" customFormat="1" ht="13.5" customHeight="1">
      <c r="B47" s="158" t="s">
        <v>54</v>
      </c>
      <c r="C47" s="274" t="s">
        <v>55</v>
      </c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275"/>
      <c r="W47" s="152">
        <v>8.9</v>
      </c>
      <c r="X47" s="183"/>
    </row>
    <row r="48" spans="2:31" s="77" customFormat="1" ht="12.75">
      <c r="B48" s="85" t="s">
        <v>56</v>
      </c>
      <c r="C48" s="276" t="s">
        <v>57</v>
      </c>
      <c r="D48" s="185"/>
      <c r="E48" s="185"/>
      <c r="F48" s="185"/>
      <c r="G48" s="185"/>
      <c r="H48" s="185"/>
      <c r="I48" s="185"/>
      <c r="J48" s="185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277"/>
      <c r="W48" s="161">
        <f>AVERAGE(W49:W51)</f>
        <v>9.2666666666666675</v>
      </c>
      <c r="X48" s="183"/>
    </row>
    <row r="49" spans="2:33" s="77" customFormat="1" ht="12.75">
      <c r="B49" s="158" t="s">
        <v>58</v>
      </c>
      <c r="C49" s="274" t="s">
        <v>59</v>
      </c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275"/>
      <c r="W49" s="162">
        <v>8.9</v>
      </c>
      <c r="X49" s="183"/>
    </row>
    <row r="50" spans="2:33" s="77" customFormat="1" ht="12.75">
      <c r="B50" s="158" t="s">
        <v>60</v>
      </c>
      <c r="C50" s="274" t="s">
        <v>61</v>
      </c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275"/>
      <c r="W50" s="162">
        <v>8.9</v>
      </c>
      <c r="X50" s="183"/>
    </row>
    <row r="51" spans="2:33" s="77" customFormat="1" ht="12.75">
      <c r="B51" s="158" t="s">
        <v>62</v>
      </c>
      <c r="C51" s="274" t="s">
        <v>63</v>
      </c>
      <c r="D51" s="184"/>
      <c r="E51" s="184"/>
      <c r="F51" s="184"/>
      <c r="G51" s="184"/>
      <c r="H51" s="184"/>
      <c r="I51" s="184"/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275"/>
      <c r="W51" s="162">
        <v>10</v>
      </c>
      <c r="X51" s="183"/>
    </row>
    <row r="52" spans="2:33" s="77" customFormat="1" ht="17.25" customHeight="1">
      <c r="B52" s="85" t="s">
        <v>64</v>
      </c>
      <c r="C52" s="276" t="s">
        <v>65</v>
      </c>
      <c r="D52" s="185"/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277"/>
      <c r="W52" s="161">
        <f>AVERAGE(W53:W54)</f>
        <v>7.5</v>
      </c>
      <c r="X52" s="183"/>
    </row>
    <row r="53" spans="2:33" s="77" customFormat="1" ht="12.75">
      <c r="B53" s="158" t="s">
        <v>66</v>
      </c>
      <c r="C53" s="274" t="s">
        <v>67</v>
      </c>
      <c r="D53" s="184"/>
      <c r="E53" s="184"/>
      <c r="F53" s="184"/>
      <c r="G53" s="184"/>
      <c r="H53" s="184"/>
      <c r="I53" s="184"/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275"/>
      <c r="W53" s="162">
        <v>7</v>
      </c>
      <c r="X53" s="183"/>
    </row>
    <row r="54" spans="2:33" s="77" customFormat="1" ht="12.75">
      <c r="B54" s="159" t="s">
        <v>68</v>
      </c>
      <c r="C54" s="278" t="s">
        <v>61</v>
      </c>
      <c r="D54" s="279"/>
      <c r="E54" s="279"/>
      <c r="F54" s="279"/>
      <c r="G54" s="279"/>
      <c r="H54" s="279"/>
      <c r="I54" s="279"/>
      <c r="J54" s="279"/>
      <c r="K54" s="279"/>
      <c r="L54" s="279"/>
      <c r="M54" s="279"/>
      <c r="N54" s="279"/>
      <c r="O54" s="279"/>
      <c r="P54" s="279"/>
      <c r="Q54" s="279"/>
      <c r="R54" s="279"/>
      <c r="S54" s="279"/>
      <c r="T54" s="279"/>
      <c r="U54" s="279"/>
      <c r="V54" s="280"/>
      <c r="W54" s="162">
        <v>8</v>
      </c>
      <c r="X54" s="183"/>
    </row>
    <row r="55" spans="2:33" s="77" customFormat="1" ht="12.75">
      <c r="B55" s="91" t="s">
        <v>69</v>
      </c>
      <c r="C55" s="298" t="s">
        <v>70</v>
      </c>
      <c r="D55" s="298"/>
      <c r="E55" s="298"/>
      <c r="F55" s="298"/>
      <c r="G55" s="298"/>
      <c r="H55" s="298"/>
      <c r="I55" s="298"/>
      <c r="J55" s="298"/>
      <c r="K55" s="298"/>
      <c r="L55" s="298"/>
      <c r="M55" s="298"/>
      <c r="N55" s="298"/>
      <c r="O55" s="298"/>
      <c r="P55" s="298"/>
      <c r="Q55" s="298"/>
      <c r="R55" s="298"/>
      <c r="S55" s="298"/>
      <c r="T55" s="298"/>
      <c r="U55" s="298"/>
      <c r="V55" s="298"/>
      <c r="W55" s="234"/>
      <c r="X55" s="81">
        <f>X56*0.2</f>
        <v>1.8980000000000001</v>
      </c>
    </row>
    <row r="56" spans="2:33" s="77" customFormat="1" ht="12.75" customHeight="1">
      <c r="B56" s="92" t="s">
        <v>71</v>
      </c>
      <c r="C56" s="232" t="s">
        <v>72</v>
      </c>
      <c r="D56" s="233"/>
      <c r="E56" s="233"/>
      <c r="F56" s="233"/>
      <c r="G56" s="233"/>
      <c r="H56" s="233"/>
      <c r="I56" s="233"/>
      <c r="J56" s="233"/>
      <c r="K56" s="233"/>
      <c r="L56" s="233"/>
      <c r="M56" s="233"/>
      <c r="N56" s="233"/>
      <c r="O56" s="233"/>
      <c r="P56" s="233"/>
      <c r="Q56" s="233"/>
      <c r="R56" s="233"/>
      <c r="S56" s="233"/>
      <c r="T56" s="233"/>
      <c r="U56" s="233"/>
      <c r="V56" s="233"/>
      <c r="W56" s="153">
        <v>10</v>
      </c>
      <c r="X56" s="228">
        <f>W56*0.8+W57*0.1+W58*0.1</f>
        <v>9.49</v>
      </c>
    </row>
    <row r="57" spans="2:33" s="77" customFormat="1" ht="12.75" customHeight="1">
      <c r="B57" s="92" t="s">
        <v>73</v>
      </c>
      <c r="C57" s="232" t="s">
        <v>74</v>
      </c>
      <c r="D57" s="233"/>
      <c r="E57" s="233"/>
      <c r="F57" s="233"/>
      <c r="G57" s="233"/>
      <c r="H57" s="233"/>
      <c r="I57" s="233"/>
      <c r="J57" s="233"/>
      <c r="K57" s="233"/>
      <c r="L57" s="233"/>
      <c r="M57" s="233"/>
      <c r="N57" s="233"/>
      <c r="O57" s="233"/>
      <c r="P57" s="233"/>
      <c r="Q57" s="233"/>
      <c r="R57" s="233"/>
      <c r="S57" s="233"/>
      <c r="T57" s="233"/>
      <c r="U57" s="233"/>
      <c r="V57" s="233"/>
      <c r="W57" s="154">
        <v>10</v>
      </c>
      <c r="X57" s="229"/>
      <c r="AG57" s="77">
        <v>10</v>
      </c>
    </row>
    <row r="58" spans="2:33" s="77" customFormat="1" ht="12.75" customHeight="1">
      <c r="B58" s="92" t="s">
        <v>75</v>
      </c>
      <c r="C58" s="232" t="s">
        <v>76</v>
      </c>
      <c r="D58" s="233"/>
      <c r="E58" s="233"/>
      <c r="F58" s="233"/>
      <c r="G58" s="233"/>
      <c r="H58" s="233"/>
      <c r="I58" s="233"/>
      <c r="J58" s="233"/>
      <c r="K58" s="233"/>
      <c r="L58" s="233"/>
      <c r="M58" s="233"/>
      <c r="N58" s="233"/>
      <c r="O58" s="233"/>
      <c r="P58" s="233"/>
      <c r="Q58" s="233"/>
      <c r="R58" s="233"/>
      <c r="S58" s="233"/>
      <c r="T58" s="233"/>
      <c r="U58" s="233"/>
      <c r="V58" s="233"/>
      <c r="W58" s="154">
        <v>4.9000000000000004</v>
      </c>
      <c r="X58" s="230"/>
      <c r="AG58" s="77">
        <v>4.9000000000000004</v>
      </c>
    </row>
    <row r="59" spans="2:33" s="77" customFormat="1" ht="18" hidden="1" customHeight="1"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213" t="s">
        <v>77</v>
      </c>
      <c r="U59" s="213"/>
      <c r="V59" s="213"/>
      <c r="W59" s="213"/>
      <c r="X59" s="214"/>
    </row>
    <row r="60" spans="2:33" s="77" customFormat="1" ht="35.25" hidden="1" customHeight="1"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3" t="s">
        <v>78</v>
      </c>
      <c r="U60" s="215">
        <f xml:space="preserve"> X43+X55+X26</f>
        <v>8.9725111111111104</v>
      </c>
      <c r="V60" s="215"/>
      <c r="W60" s="216"/>
      <c r="X60" s="217"/>
    </row>
    <row r="61" spans="2:33" s="77" customFormat="1" ht="5.25" customHeight="1">
      <c r="B61" s="218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20"/>
    </row>
    <row r="62" spans="2:33" s="94" customFormat="1" ht="15">
      <c r="B62" s="95"/>
      <c r="C62" s="221" t="s">
        <v>79</v>
      </c>
      <c r="D62" s="221"/>
      <c r="E62" s="221"/>
      <c r="F62" s="221"/>
      <c r="G62" s="221"/>
      <c r="H62" s="221"/>
      <c r="I62" s="221"/>
      <c r="J62" s="221"/>
      <c r="K62" s="221"/>
      <c r="L62" s="221"/>
      <c r="M62" s="221"/>
      <c r="N62" s="221"/>
      <c r="O62" s="221"/>
      <c r="P62" s="221"/>
      <c r="Q62" s="221"/>
      <c r="R62" s="221"/>
      <c r="S62" s="221"/>
      <c r="T62" s="221"/>
      <c r="U62" s="222">
        <f>ROUND(X26+X43+X55,3)</f>
        <v>8.9730000000000008</v>
      </c>
      <c r="V62" s="222"/>
      <c r="W62" s="222"/>
      <c r="X62" s="223"/>
      <c r="AG62" s="96"/>
    </row>
    <row r="63" spans="2:33" s="97" customFormat="1" ht="15.75" thickBot="1">
      <c r="B63" s="98"/>
      <c r="C63" s="225" t="s">
        <v>80</v>
      </c>
      <c r="D63" s="225"/>
      <c r="E63" s="225"/>
      <c r="F63" s="225"/>
      <c r="G63" s="225"/>
      <c r="H63" s="225"/>
      <c r="I63" s="225"/>
      <c r="J63" s="225"/>
      <c r="K63" s="225"/>
      <c r="L63" s="225"/>
      <c r="M63" s="225"/>
      <c r="N63" s="225"/>
      <c r="O63" s="225"/>
      <c r="P63" s="225"/>
      <c r="Q63" s="225"/>
      <c r="R63" s="225"/>
      <c r="S63" s="225"/>
      <c r="T63" s="225"/>
      <c r="U63" s="226" t="str">
        <f>IF(U62&lt;5,"Insuf",IF(U62&lt;6.5,"Regular",IF(U62&lt;8,"Bom",IF(U62&lt;9,"Muito Bom","Excelente"))))</f>
        <v>Muito Bom</v>
      </c>
      <c r="V63" s="226"/>
      <c r="W63" s="226"/>
      <c r="X63" s="227"/>
    </row>
    <row r="64" spans="2:33" ht="6.75" customHeight="1">
      <c r="B64" s="74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100"/>
      <c r="V64" s="100"/>
      <c r="W64" s="17"/>
      <c r="X64" s="17"/>
    </row>
    <row r="65" spans="2:24" ht="15.75" customHeight="1">
      <c r="D65" s="102" t="s">
        <v>81</v>
      </c>
      <c r="E65" s="103" t="s">
        <v>82</v>
      </c>
      <c r="F65" s="103"/>
      <c r="G65" s="103"/>
      <c r="H65" s="102"/>
      <c r="I65" s="102"/>
      <c r="J65" s="102"/>
      <c r="K65" s="102"/>
      <c r="L65" s="102" t="s">
        <v>83</v>
      </c>
      <c r="M65" s="10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103"/>
    </row>
    <row r="66" spans="2:24" ht="15.75" customHeight="1">
      <c r="D66" s="102" t="s">
        <v>81</v>
      </c>
      <c r="E66" s="103" t="s">
        <v>82</v>
      </c>
      <c r="F66" s="103"/>
      <c r="G66" s="103"/>
      <c r="H66" s="102"/>
      <c r="I66" s="102"/>
      <c r="J66" s="102"/>
      <c r="K66" s="102"/>
      <c r="L66" s="102" t="s">
        <v>84</v>
      </c>
      <c r="M66" s="102"/>
      <c r="N66" s="110"/>
      <c r="O66" s="110"/>
      <c r="P66" s="110"/>
      <c r="Q66" s="110"/>
      <c r="R66" s="110"/>
      <c r="S66" s="110"/>
      <c r="T66" s="110"/>
      <c r="U66" s="110"/>
      <c r="V66" s="110"/>
      <c r="W66" s="111"/>
      <c r="X66" s="103"/>
    </row>
    <row r="67" spans="2:24" ht="18.75">
      <c r="B67" s="74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105"/>
      <c r="U67" s="100"/>
      <c r="V67" s="106"/>
      <c r="W67" s="104"/>
      <c r="X67" s="103"/>
    </row>
  </sheetData>
  <sheetProtection algorithmName="SHA-512" hashValue="tIrEC2kke/dP6vKP3/2fZGUhp2Os14+CYQSn/B68QFERd2Oev0rRSi+M84Q7aXYhO9RQ7iSrdUbLZeHzQremag==" saltValue="AFxU7Enofo/FL2Uvgv412w==" spinCount="100000" sheet="1" objects="1" scenarios="1" selectLockedCells="1"/>
  <mergeCells count="66">
    <mergeCell ref="N65:W65"/>
    <mergeCell ref="C62:T62"/>
    <mergeCell ref="U62:X62"/>
    <mergeCell ref="C63:T63"/>
    <mergeCell ref="U63:X63"/>
    <mergeCell ref="C55:W55"/>
    <mergeCell ref="T59:X59"/>
    <mergeCell ref="B61:X61"/>
    <mergeCell ref="U60:V60"/>
    <mergeCell ref="W60:X60"/>
    <mergeCell ref="X56:X58"/>
    <mergeCell ref="C56:V56"/>
    <mergeCell ref="C57:V57"/>
    <mergeCell ref="C58:V58"/>
    <mergeCell ref="C41:V41"/>
    <mergeCell ref="AD12:AD14"/>
    <mergeCell ref="AD17:AD18"/>
    <mergeCell ref="F17:N17"/>
    <mergeCell ref="S17:W17"/>
    <mergeCell ref="G21:I21"/>
    <mergeCell ref="K21:M21"/>
    <mergeCell ref="B19:X19"/>
    <mergeCell ref="F13:S13"/>
    <mergeCell ref="U13:W13"/>
    <mergeCell ref="T23:W23"/>
    <mergeCell ref="G23:P23"/>
    <mergeCell ref="C36:X36"/>
    <mergeCell ref="X37:X41"/>
    <mergeCell ref="C38:V38"/>
    <mergeCell ref="C39:V39"/>
    <mergeCell ref="C40:V40"/>
    <mergeCell ref="B3:X3"/>
    <mergeCell ref="B4:X4"/>
    <mergeCell ref="B5:X5"/>
    <mergeCell ref="F7:S7"/>
    <mergeCell ref="B11:X11"/>
    <mergeCell ref="U7:W7"/>
    <mergeCell ref="F9:N9"/>
    <mergeCell ref="S9:W9"/>
    <mergeCell ref="C33:X33"/>
    <mergeCell ref="C34:V34"/>
    <mergeCell ref="X34:X35"/>
    <mergeCell ref="C35:V35"/>
    <mergeCell ref="C37:V37"/>
    <mergeCell ref="C26:W26"/>
    <mergeCell ref="C27:X27"/>
    <mergeCell ref="C28:V28"/>
    <mergeCell ref="X28:X32"/>
    <mergeCell ref="C29:V29"/>
    <mergeCell ref="C30:V30"/>
    <mergeCell ref="C31:V31"/>
    <mergeCell ref="C32:V32"/>
    <mergeCell ref="C42:V42"/>
    <mergeCell ref="C43:W43"/>
    <mergeCell ref="C44:V44"/>
    <mergeCell ref="X44:X54"/>
    <mergeCell ref="C45:V45"/>
    <mergeCell ref="C46:V46"/>
    <mergeCell ref="C48:V48"/>
    <mergeCell ref="C49:V49"/>
    <mergeCell ref="C50:V50"/>
    <mergeCell ref="C51:V51"/>
    <mergeCell ref="C52:V52"/>
    <mergeCell ref="C53:V53"/>
    <mergeCell ref="C54:V54"/>
    <mergeCell ref="C47:V47"/>
  </mergeCells>
  <dataValidations count="1">
    <dataValidation type="list" allowBlank="1" showInputMessage="1" showErrorMessage="1" sqref="W57:W58" xr:uid="{9DAA8FC3-020F-4237-8F27-16F155896D39}">
      <formula1>$AG$57:$AG$58</formula1>
    </dataValidation>
  </dataValidations>
  <pageMargins left="0.51181102362204722" right="0.35433070866141736" top="0.27559055118110237" bottom="0.27559055118110237" header="0" footer="0"/>
  <pageSetup paperSize="9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B1:AG38"/>
  <sheetViews>
    <sheetView tabSelected="1" topLeftCell="A29" zoomScale="160" zoomScaleNormal="160" workbookViewId="0">
      <selection activeCell="AF32" sqref="AF32"/>
    </sheetView>
  </sheetViews>
  <sheetFormatPr defaultRowHeight="18"/>
  <cols>
    <col min="1" max="1" width="2.85546875" customWidth="1"/>
    <col min="2" max="2" width="4.140625" style="101" customWidth="1"/>
    <col min="3" max="19" width="4.140625" style="40" customWidth="1"/>
    <col min="20" max="20" width="4.140625" style="43" customWidth="1"/>
    <col min="21" max="21" width="4.140625" style="44" customWidth="1"/>
    <col min="22" max="22" width="4.140625" style="107" customWidth="1"/>
    <col min="23" max="23" width="4.140625" style="108" customWidth="1"/>
    <col min="24" max="24" width="4.140625" style="109" customWidth="1"/>
    <col min="25" max="30" width="0" hidden="1" customWidth="1"/>
    <col min="31" max="31" width="2.85546875" customWidth="1"/>
    <col min="33" max="33" width="12.28515625" bestFit="1" customWidth="1"/>
    <col min="34" max="34" width="12.7109375" customWidth="1"/>
  </cols>
  <sheetData>
    <row r="1" spans="2:31" ht="31.5" customHeight="1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27"/>
      <c r="T1" s="27"/>
      <c r="U1" s="27"/>
      <c r="V1" s="27"/>
      <c r="W1" s="28"/>
      <c r="X1" s="19"/>
      <c r="AD1" s="29"/>
    </row>
    <row r="2" spans="2:31" ht="14.25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0"/>
      <c r="U2" s="30"/>
      <c r="V2" s="4"/>
      <c r="W2" s="6"/>
      <c r="X2" s="19"/>
      <c r="AD2" s="29"/>
    </row>
    <row r="3" spans="2:31" ht="18.75" customHeight="1" thickBot="1">
      <c r="B3" s="199" t="s">
        <v>21</v>
      </c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</row>
    <row r="4" spans="2:31" ht="18.75" customHeight="1" thickBot="1">
      <c r="B4" s="200" t="s">
        <v>123</v>
      </c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2"/>
    </row>
    <row r="5" spans="2:31" ht="11.25" customHeight="1">
      <c r="B5" s="189" t="s">
        <v>23</v>
      </c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1"/>
      <c r="AD5" s="31" t="s">
        <v>5</v>
      </c>
    </row>
    <row r="6" spans="2:31" ht="5.25" customHeight="1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"/>
      <c r="U6" s="4"/>
      <c r="V6" s="5"/>
      <c r="W6" s="6"/>
      <c r="X6" s="7"/>
      <c r="AD6" s="32"/>
    </row>
    <row r="7" spans="2:31" ht="13.5" customHeight="1">
      <c r="B7" s="8"/>
      <c r="C7" s="9"/>
      <c r="D7" s="10"/>
      <c r="E7" s="11" t="s">
        <v>24</v>
      </c>
      <c r="F7" s="203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5"/>
      <c r="T7" s="12" t="s">
        <v>25</v>
      </c>
      <c r="U7" s="195"/>
      <c r="V7" s="193"/>
      <c r="W7" s="194"/>
      <c r="X7" s="7"/>
      <c r="AD7" s="33" t="s">
        <v>26</v>
      </c>
    </row>
    <row r="8" spans="2:31" ht="5.25" customHeight="1"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6"/>
      <c r="V8" s="16"/>
      <c r="W8" s="17"/>
      <c r="X8" s="7"/>
      <c r="AD8" s="33"/>
    </row>
    <row r="9" spans="2:31" s="34" customFormat="1" ht="12.75">
      <c r="B9" s="18"/>
      <c r="C9" s="19"/>
      <c r="D9" s="19"/>
      <c r="E9" s="20" t="s">
        <v>27</v>
      </c>
      <c r="F9" s="195"/>
      <c r="G9" s="193"/>
      <c r="H9" s="193"/>
      <c r="I9" s="193"/>
      <c r="J9" s="193"/>
      <c r="K9" s="193"/>
      <c r="L9" s="193"/>
      <c r="M9" s="193"/>
      <c r="N9" s="194"/>
      <c r="O9" s="1"/>
      <c r="P9" s="1"/>
      <c r="Q9" s="19"/>
      <c r="R9" s="21" t="s">
        <v>28</v>
      </c>
      <c r="S9" s="196"/>
      <c r="T9" s="197"/>
      <c r="U9" s="197"/>
      <c r="V9" s="197"/>
      <c r="W9" s="198"/>
      <c r="X9" s="7"/>
      <c r="AD9" s="35"/>
      <c r="AE9"/>
    </row>
    <row r="10" spans="2:31" ht="5.25" customHeight="1" thickBot="1"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4"/>
      <c r="Q10" s="24"/>
      <c r="R10" s="24"/>
      <c r="S10" s="24"/>
      <c r="T10" s="24"/>
      <c r="U10" s="24"/>
      <c r="V10" s="24"/>
      <c r="W10" s="25"/>
      <c r="X10" s="26"/>
      <c r="AD10" s="36"/>
    </row>
    <row r="11" spans="2:31" ht="11.25" customHeight="1" thickBot="1">
      <c r="B11" s="189" t="s">
        <v>29</v>
      </c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91"/>
      <c r="AD11" s="36"/>
    </row>
    <row r="12" spans="2:31" ht="5.25" customHeight="1"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5"/>
      <c r="W12" s="6"/>
      <c r="X12" s="7"/>
      <c r="AD12" s="207" t="s">
        <v>9</v>
      </c>
    </row>
    <row r="13" spans="2:31" ht="12.75" customHeight="1">
      <c r="B13" s="8"/>
      <c r="C13" s="9"/>
      <c r="D13" s="10"/>
      <c r="E13" s="11" t="s">
        <v>24</v>
      </c>
      <c r="F13" s="203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05"/>
      <c r="T13" s="12" t="s">
        <v>25</v>
      </c>
      <c r="U13" s="195"/>
      <c r="V13" s="193"/>
      <c r="W13" s="194"/>
      <c r="X13" s="7"/>
      <c r="AD13" s="208"/>
    </row>
    <row r="14" spans="2:31" ht="6.75" customHeight="1" thickBot="1"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6"/>
      <c r="V14" s="16"/>
      <c r="W14" s="17"/>
      <c r="X14" s="7"/>
      <c r="AD14" s="209"/>
    </row>
    <row r="15" spans="2:31" ht="12.75" customHeight="1">
      <c r="B15" s="39" t="s">
        <v>30</v>
      </c>
      <c r="C15" s="3"/>
      <c r="D15" s="1"/>
      <c r="F15" s="41"/>
      <c r="G15" s="1"/>
      <c r="I15" s="42" t="s">
        <v>31</v>
      </c>
      <c r="J15" s="117" t="s">
        <v>34</v>
      </c>
      <c r="K15" s="1"/>
      <c r="M15" s="1"/>
      <c r="N15" s="41"/>
      <c r="O15" s="17"/>
      <c r="Q15" s="42" t="s">
        <v>32</v>
      </c>
      <c r="R15" s="117"/>
      <c r="S15" s="17"/>
      <c r="V15" s="42" t="s">
        <v>33</v>
      </c>
      <c r="W15" s="117"/>
      <c r="X15" s="45"/>
      <c r="AD15" s="46"/>
    </row>
    <row r="16" spans="2:31" ht="5.25" customHeight="1" thickBot="1">
      <c r="B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9"/>
      <c r="P16" s="48"/>
      <c r="Q16" s="48"/>
      <c r="R16" s="48" t="s">
        <v>35</v>
      </c>
      <c r="S16" s="48"/>
      <c r="T16" s="49"/>
      <c r="U16" s="48"/>
      <c r="V16" s="48"/>
      <c r="W16" s="1"/>
      <c r="X16" s="7"/>
      <c r="AD16" s="50"/>
    </row>
    <row r="17" spans="2:30" ht="12.75" customHeight="1">
      <c r="B17" s="18"/>
      <c r="C17" s="19"/>
      <c r="D17" s="19"/>
      <c r="E17" s="20" t="s">
        <v>27</v>
      </c>
      <c r="F17" s="195"/>
      <c r="G17" s="193"/>
      <c r="H17" s="193"/>
      <c r="I17" s="193"/>
      <c r="J17" s="193"/>
      <c r="K17" s="193"/>
      <c r="L17" s="193"/>
      <c r="M17" s="193"/>
      <c r="N17" s="194"/>
      <c r="O17" s="1"/>
      <c r="P17" s="1"/>
      <c r="Q17" s="19"/>
      <c r="R17" s="21" t="s">
        <v>28</v>
      </c>
      <c r="S17" s="196"/>
      <c r="T17" s="197"/>
      <c r="U17" s="197"/>
      <c r="V17" s="197"/>
      <c r="W17" s="198"/>
      <c r="X17" s="7"/>
      <c r="AD17" s="210" t="s">
        <v>13</v>
      </c>
    </row>
    <row r="18" spans="2:30" ht="6" customHeight="1" thickBot="1">
      <c r="B18" s="51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3"/>
      <c r="O18" s="53"/>
      <c r="P18" s="23"/>
      <c r="Q18" s="23"/>
      <c r="R18" s="23"/>
      <c r="S18" s="23"/>
      <c r="T18" s="54"/>
      <c r="U18" s="54"/>
      <c r="V18" s="55"/>
      <c r="W18" s="56"/>
      <c r="X18" s="57"/>
      <c r="AD18" s="211"/>
    </row>
    <row r="19" spans="2:30" ht="11.25" customHeight="1">
      <c r="B19" s="189" t="s">
        <v>36</v>
      </c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1"/>
      <c r="AD19" s="58" t="s">
        <v>15</v>
      </c>
    </row>
    <row r="20" spans="2:30" ht="5.25" customHeight="1"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5"/>
      <c r="W20" s="6"/>
      <c r="X20" s="7"/>
      <c r="AD20" s="59"/>
    </row>
    <row r="21" spans="2:30" ht="14.25" customHeight="1" thickBot="1">
      <c r="B21" s="39" t="s">
        <v>37</v>
      </c>
      <c r="D21" s="1"/>
      <c r="E21" s="1"/>
      <c r="F21" s="17" t="s">
        <v>38</v>
      </c>
      <c r="G21" s="192"/>
      <c r="H21" s="193"/>
      <c r="I21" s="194"/>
      <c r="J21" s="17" t="s">
        <v>39</v>
      </c>
      <c r="K21" s="192"/>
      <c r="L21" s="193"/>
      <c r="M21" s="194"/>
      <c r="N21" s="60"/>
      <c r="P21" s="1" t="s">
        <v>40</v>
      </c>
      <c r="Q21" s="60"/>
      <c r="R21" s="61"/>
      <c r="S21" s="42" t="s">
        <v>41</v>
      </c>
      <c r="T21" s="117"/>
      <c r="U21" s="17"/>
      <c r="V21" s="62" t="s">
        <v>42</v>
      </c>
      <c r="W21" s="118" t="s">
        <v>34</v>
      </c>
      <c r="X21" s="63"/>
      <c r="AD21" s="64"/>
    </row>
    <row r="22" spans="2:30" ht="6" customHeight="1">
      <c r="B22" s="65"/>
      <c r="D22" s="1"/>
      <c r="E22" s="41"/>
      <c r="F22" s="41"/>
      <c r="G22" s="4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T22" s="66"/>
      <c r="U22" s="67"/>
      <c r="V22" s="67"/>
      <c r="W22" s="67"/>
      <c r="X22" s="7"/>
    </row>
    <row r="23" spans="2:30" ht="14.25" customHeight="1">
      <c r="B23" s="68"/>
      <c r="C23" s="1"/>
      <c r="D23" s="1"/>
      <c r="E23" s="1"/>
      <c r="F23" s="69" t="s">
        <v>43</v>
      </c>
      <c r="G23" s="195" t="s">
        <v>44</v>
      </c>
      <c r="H23" s="193"/>
      <c r="I23" s="193"/>
      <c r="J23" s="193"/>
      <c r="K23" s="193"/>
      <c r="L23" s="193"/>
      <c r="M23" s="193"/>
      <c r="N23" s="193"/>
      <c r="O23" s="193"/>
      <c r="P23" s="194"/>
      <c r="Q23" s="1"/>
      <c r="R23" s="1"/>
      <c r="S23" s="62" t="s">
        <v>45</v>
      </c>
      <c r="T23" s="195" t="s">
        <v>86</v>
      </c>
      <c r="U23" s="193"/>
      <c r="V23" s="193"/>
      <c r="W23" s="194"/>
      <c r="X23" s="7"/>
    </row>
    <row r="24" spans="2:30" ht="6" customHeight="1" thickBot="1"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53"/>
      <c r="Q24" s="53"/>
      <c r="R24" s="71"/>
      <c r="S24" s="71"/>
      <c r="T24" s="72"/>
      <c r="U24" s="73"/>
      <c r="V24" s="73"/>
      <c r="W24" s="25"/>
      <c r="X24" s="26"/>
    </row>
    <row r="25" spans="2:30" ht="13.5" customHeight="1" thickBot="1">
      <c r="B25" s="74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6"/>
      <c r="Q25" s="76"/>
      <c r="R25" s="75"/>
      <c r="S25" s="75"/>
      <c r="T25" s="77"/>
      <c r="U25" s="78"/>
      <c r="V25" s="78"/>
      <c r="W25" s="79"/>
      <c r="X25" s="79"/>
    </row>
    <row r="26" spans="2:30" s="77" customFormat="1" ht="29.25" customHeight="1">
      <c r="B26" s="146"/>
      <c r="C26" s="309" t="s">
        <v>124</v>
      </c>
      <c r="D26" s="310"/>
      <c r="E26" s="310"/>
      <c r="F26" s="310"/>
      <c r="G26" s="310"/>
      <c r="H26" s="310"/>
      <c r="I26" s="310"/>
      <c r="J26" s="310"/>
      <c r="K26" s="310"/>
      <c r="L26" s="310"/>
      <c r="M26" s="310"/>
      <c r="N26" s="310"/>
      <c r="O26" s="310"/>
      <c r="P26" s="310"/>
      <c r="Q26" s="310"/>
      <c r="R26" s="310"/>
      <c r="S26" s="310"/>
      <c r="T26" s="311"/>
      <c r="U26" s="316" t="s">
        <v>125</v>
      </c>
      <c r="V26" s="316"/>
      <c r="W26" s="317" t="s">
        <v>126</v>
      </c>
      <c r="X26" s="318"/>
    </row>
    <row r="27" spans="2:30" s="77" customFormat="1" ht="29.25" customHeight="1">
      <c r="B27" s="147" t="s">
        <v>127</v>
      </c>
      <c r="C27" s="314" t="s">
        <v>128</v>
      </c>
      <c r="D27" s="314"/>
      <c r="E27" s="314"/>
      <c r="F27" s="314"/>
      <c r="G27" s="314"/>
      <c r="H27" s="314"/>
      <c r="I27" s="314"/>
      <c r="J27" s="314"/>
      <c r="K27" s="314"/>
      <c r="L27" s="314"/>
      <c r="M27" s="314"/>
      <c r="N27" s="314"/>
      <c r="O27" s="314"/>
      <c r="P27" s="314"/>
      <c r="Q27" s="314"/>
      <c r="R27" s="314"/>
      <c r="S27" s="314"/>
      <c r="T27" s="314"/>
      <c r="U27" s="321">
        <v>0.1</v>
      </c>
      <c r="V27" s="321"/>
      <c r="W27" s="319">
        <v>8.9</v>
      </c>
      <c r="X27" s="320"/>
    </row>
    <row r="28" spans="2:30" s="77" customFormat="1" ht="29.25" customHeight="1">
      <c r="B28" s="147" t="s">
        <v>129</v>
      </c>
      <c r="C28" s="314" t="s">
        <v>130</v>
      </c>
      <c r="D28" s="314"/>
      <c r="E28" s="314"/>
      <c r="F28" s="314"/>
      <c r="G28" s="314"/>
      <c r="H28" s="314"/>
      <c r="I28" s="314"/>
      <c r="J28" s="314"/>
      <c r="K28" s="314"/>
      <c r="L28" s="314"/>
      <c r="M28" s="314"/>
      <c r="N28" s="314"/>
      <c r="O28" s="314"/>
      <c r="P28" s="314"/>
      <c r="Q28" s="314"/>
      <c r="R28" s="314"/>
      <c r="S28" s="314"/>
      <c r="T28" s="314"/>
      <c r="U28" s="322">
        <v>0.4</v>
      </c>
      <c r="V28" s="322"/>
      <c r="W28" s="323">
        <v>8.9</v>
      </c>
      <c r="X28" s="324"/>
    </row>
    <row r="29" spans="2:30" s="77" customFormat="1" ht="29.25" customHeight="1">
      <c r="B29" s="147" t="s">
        <v>131</v>
      </c>
      <c r="C29" s="314" t="s">
        <v>132</v>
      </c>
      <c r="D29" s="314"/>
      <c r="E29" s="314"/>
      <c r="F29" s="314"/>
      <c r="G29" s="314"/>
      <c r="H29" s="314"/>
      <c r="I29" s="314"/>
      <c r="J29" s="314"/>
      <c r="K29" s="314"/>
      <c r="L29" s="314"/>
      <c r="M29" s="314"/>
      <c r="N29" s="314"/>
      <c r="O29" s="314"/>
      <c r="P29" s="314"/>
      <c r="Q29" s="314"/>
      <c r="R29" s="314"/>
      <c r="S29" s="314"/>
      <c r="T29" s="314"/>
      <c r="U29" s="322">
        <v>0.3</v>
      </c>
      <c r="V29" s="322"/>
      <c r="W29" s="323">
        <v>8.9</v>
      </c>
      <c r="X29" s="324"/>
    </row>
    <row r="30" spans="2:30" s="77" customFormat="1" ht="42.75" customHeight="1" thickBot="1">
      <c r="B30" s="148" t="s">
        <v>133</v>
      </c>
      <c r="C30" s="315" t="s">
        <v>134</v>
      </c>
      <c r="D30" s="315"/>
      <c r="E30" s="315"/>
      <c r="F30" s="315"/>
      <c r="G30" s="315"/>
      <c r="H30" s="315"/>
      <c r="I30" s="315"/>
      <c r="J30" s="315"/>
      <c r="K30" s="315"/>
      <c r="L30" s="315"/>
      <c r="M30" s="315"/>
      <c r="N30" s="315"/>
      <c r="O30" s="315"/>
      <c r="P30" s="315"/>
      <c r="Q30" s="315"/>
      <c r="R30" s="315"/>
      <c r="S30" s="315"/>
      <c r="T30" s="315"/>
      <c r="U30" s="325">
        <v>0.2</v>
      </c>
      <c r="V30" s="325"/>
      <c r="W30" s="312">
        <v>8</v>
      </c>
      <c r="X30" s="313"/>
    </row>
    <row r="31" spans="2:30" s="77" customFormat="1" ht="29.25" customHeight="1" thickBot="1">
      <c r="B31" s="304"/>
      <c r="C31" s="305"/>
      <c r="D31" s="305"/>
      <c r="E31" s="305"/>
      <c r="F31" s="305"/>
      <c r="G31" s="305"/>
      <c r="H31" s="305"/>
      <c r="I31" s="305"/>
      <c r="J31" s="305"/>
      <c r="K31" s="305"/>
      <c r="L31" s="305"/>
      <c r="M31" s="305"/>
      <c r="N31" s="305"/>
      <c r="O31" s="305"/>
      <c r="P31" s="305"/>
      <c r="Q31" s="305"/>
      <c r="R31" s="305"/>
      <c r="S31" s="305"/>
      <c r="T31" s="306"/>
      <c r="U31" s="307">
        <f>SUM(U27:U30)</f>
        <v>1</v>
      </c>
      <c r="V31" s="308"/>
      <c r="W31" s="299">
        <f>U27*W27+U28*W28+U29*W29+U30*W30</f>
        <v>8.7200000000000006</v>
      </c>
      <c r="X31" s="300"/>
    </row>
    <row r="32" spans="2:30" s="77" customFormat="1" ht="102" customHeight="1" thickBot="1">
      <c r="B32" s="301" t="s">
        <v>135</v>
      </c>
      <c r="C32" s="302"/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/>
      <c r="O32" s="302"/>
      <c r="P32" s="302"/>
      <c r="Q32" s="302"/>
      <c r="R32" s="302"/>
      <c r="S32" s="302"/>
      <c r="T32" s="302"/>
      <c r="U32" s="302"/>
      <c r="V32" s="302"/>
      <c r="W32" s="302"/>
      <c r="X32" s="303"/>
    </row>
    <row r="33" spans="2:33" s="94" customFormat="1" ht="15">
      <c r="B33" s="95"/>
      <c r="C33" s="221" t="s">
        <v>79</v>
      </c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2">
        <f>ROUND(W31,3)</f>
        <v>8.7200000000000006</v>
      </c>
      <c r="V33" s="222"/>
      <c r="W33" s="222"/>
      <c r="X33" s="223"/>
      <c r="AG33" s="96"/>
    </row>
    <row r="34" spans="2:33" s="97" customFormat="1" ht="15.75" thickBot="1">
      <c r="B34" s="98"/>
      <c r="C34" s="225" t="s">
        <v>80</v>
      </c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225"/>
      <c r="P34" s="225"/>
      <c r="Q34" s="225"/>
      <c r="R34" s="225"/>
      <c r="S34" s="225"/>
      <c r="T34" s="225"/>
      <c r="U34" s="226" t="str">
        <f>IF(U33&lt;5,"Insuf",IF(U33&lt;6.5,"Regular",IF(U33&lt;8,"Bom",IF(U33&lt;9,"Muito Bom","Excelente"))))</f>
        <v>Muito Bom</v>
      </c>
      <c r="V34" s="226"/>
      <c r="W34" s="226"/>
      <c r="X34" s="227"/>
    </row>
    <row r="35" spans="2:33" ht="6.75" customHeight="1">
      <c r="B35" s="74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100"/>
      <c r="V35" s="100"/>
      <c r="W35" s="17"/>
      <c r="X35" s="17"/>
    </row>
    <row r="36" spans="2:33" ht="15.75" customHeight="1">
      <c r="D36" s="102" t="s">
        <v>81</v>
      </c>
      <c r="E36" s="103" t="s">
        <v>136</v>
      </c>
      <c r="F36" s="103"/>
      <c r="G36" s="103"/>
      <c r="H36" s="102"/>
      <c r="I36" s="102"/>
      <c r="J36" s="102"/>
      <c r="K36" s="102"/>
      <c r="L36" s="102" t="s">
        <v>83</v>
      </c>
      <c r="M36" s="102"/>
      <c r="N36" s="212"/>
      <c r="O36" s="212"/>
      <c r="P36" s="212"/>
      <c r="Q36" s="212"/>
      <c r="R36" s="212"/>
      <c r="S36" s="212"/>
      <c r="T36" s="212"/>
      <c r="U36" s="212"/>
      <c r="V36" s="212"/>
      <c r="W36" s="212"/>
      <c r="X36" s="103"/>
    </row>
    <row r="37" spans="2:33" ht="15.75" customHeight="1">
      <c r="D37" s="102" t="s">
        <v>81</v>
      </c>
      <c r="E37" s="103" t="s">
        <v>136</v>
      </c>
      <c r="F37" s="103"/>
      <c r="G37" s="103"/>
      <c r="H37" s="102"/>
      <c r="I37" s="102"/>
      <c r="J37" s="102"/>
      <c r="K37" s="102"/>
      <c r="L37" s="102" t="s">
        <v>84</v>
      </c>
      <c r="M37" s="102"/>
      <c r="N37" s="110"/>
      <c r="O37" s="110"/>
      <c r="P37" s="110"/>
      <c r="Q37" s="110"/>
      <c r="R37" s="110"/>
      <c r="S37" s="110"/>
      <c r="T37" s="110"/>
      <c r="U37" s="110"/>
      <c r="V37" s="110"/>
      <c r="W37" s="111"/>
      <c r="X37" s="103"/>
    </row>
    <row r="38" spans="2:33" ht="18.75">
      <c r="B38" s="74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105"/>
      <c r="U38" s="100"/>
      <c r="V38" s="106"/>
      <c r="W38" s="104"/>
      <c r="X38" s="103"/>
    </row>
  </sheetData>
  <sheetProtection algorithmName="SHA-512" hashValue="kkbCkuINir0SuqQ1OSBESozj9NKHDjDEEEDXVt4iUhHfdcabnSERam90IyHt4rbNTSXuTsHgTsp5Zf+6OwaVLg==" saltValue="mCl3bhRdAfCkLIAZ2UsR6A==" spinCount="100000" sheet="1" objects="1" scenarios="1" selectLockedCells="1"/>
  <mergeCells count="43">
    <mergeCell ref="F9:N9"/>
    <mergeCell ref="S9:W9"/>
    <mergeCell ref="B3:X3"/>
    <mergeCell ref="B4:X4"/>
    <mergeCell ref="B5:X5"/>
    <mergeCell ref="F7:S7"/>
    <mergeCell ref="U7:W7"/>
    <mergeCell ref="B11:X11"/>
    <mergeCell ref="AD12:AD14"/>
    <mergeCell ref="F13:S13"/>
    <mergeCell ref="U13:W13"/>
    <mergeCell ref="F17:N17"/>
    <mergeCell ref="S17:W17"/>
    <mergeCell ref="AD17:AD18"/>
    <mergeCell ref="C26:T26"/>
    <mergeCell ref="W30:X30"/>
    <mergeCell ref="C27:T27"/>
    <mergeCell ref="C28:T28"/>
    <mergeCell ref="C29:T29"/>
    <mergeCell ref="C30:T30"/>
    <mergeCell ref="U26:V26"/>
    <mergeCell ref="W26:X26"/>
    <mergeCell ref="W27:X27"/>
    <mergeCell ref="U27:V27"/>
    <mergeCell ref="U28:V28"/>
    <mergeCell ref="W28:X28"/>
    <mergeCell ref="U29:V29"/>
    <mergeCell ref="W29:X29"/>
    <mergeCell ref="U30:V30"/>
    <mergeCell ref="B19:X19"/>
    <mergeCell ref="G21:I21"/>
    <mergeCell ref="K21:M21"/>
    <mergeCell ref="G23:P23"/>
    <mergeCell ref="T23:W23"/>
    <mergeCell ref="N36:W36"/>
    <mergeCell ref="W31:X31"/>
    <mergeCell ref="C33:T33"/>
    <mergeCell ref="U33:X33"/>
    <mergeCell ref="B32:X32"/>
    <mergeCell ref="B31:T31"/>
    <mergeCell ref="U31:V31"/>
    <mergeCell ref="C34:T34"/>
    <mergeCell ref="U34:X34"/>
  </mergeCells>
  <pageMargins left="0.51181102362204722" right="0.35433070866141736" top="0.27559055118110237" bottom="0.27559055118110237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Min. Da Educação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Utilizador</dc:creator>
  <cp:keywords/>
  <dc:description/>
  <cp:lastModifiedBy>Direção do Agrupamento de Escolas da Sé</cp:lastModifiedBy>
  <cp:revision/>
  <dcterms:created xsi:type="dcterms:W3CDTF">2011-06-08T08:38:05Z</dcterms:created>
  <dcterms:modified xsi:type="dcterms:W3CDTF">2026-01-21T18:59:48Z</dcterms:modified>
  <cp:category/>
  <cp:contentStatus/>
</cp:coreProperties>
</file>